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1695" windowWidth="16110" windowHeight="7425" tabRatio="757" activeTab="0"/>
  </bookViews>
  <sheets>
    <sheet name="Chlapci" sheetId="1" r:id="rId1"/>
    <sheet name="Dívky" sheetId="2" r:id="rId2"/>
    <sheet name="CELKEM dívky - běhy ručně" sheetId="3" r:id="rId3"/>
    <sheet name="60m" sheetId="4" r:id="rId4"/>
    <sheet name="200m" sheetId="5" r:id="rId5"/>
    <sheet name="800m" sheetId="6" r:id="rId6"/>
    <sheet name="výška" sheetId="7" r:id="rId7"/>
    <sheet name="dálka" sheetId="8" r:id="rId8"/>
    <sheet name="koule" sheetId="9" r:id="rId9"/>
    <sheet name="štafeta" sheetId="10" r:id="rId10"/>
    <sheet name="CELKEM chlapci -běhy ručně" sheetId="11" r:id="rId11"/>
    <sheet name="100m" sheetId="12" r:id="rId12"/>
    <sheet name="400m" sheetId="13" r:id="rId13"/>
    <sheet name="1500m" sheetId="14" r:id="rId14"/>
    <sheet name="výška (2)" sheetId="15" r:id="rId15"/>
    <sheet name="dálka (2)" sheetId="16" r:id="rId16"/>
    <sheet name="koule (2)" sheetId="17" r:id="rId17"/>
    <sheet name="štafeta (2)" sheetId="18" r:id="rId18"/>
    <sheet name="Návod" sheetId="19" r:id="rId19"/>
  </sheets>
  <definedNames/>
  <calcPr fullCalcOnLoad="1"/>
</workbook>
</file>

<file path=xl/sharedStrings.xml><?xml version="1.0" encoding="utf-8"?>
<sst xmlns="http://schemas.openxmlformats.org/spreadsheetml/2006/main" count="2039" uniqueCount="419">
  <si>
    <t>cm</t>
  </si>
  <si>
    <t>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</si>
  <si>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</si>
  <si>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</si>
  <si>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</si>
  <si>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</si>
  <si>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</si>
  <si>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</si>
  <si>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</si>
  <si>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</si>
  <si>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</si>
  <si>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</si>
  <si>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</si>
  <si>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</si>
  <si>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m : ss,0</t>
  </si>
  <si>
    <t>Škola, obec, ulice</t>
  </si>
  <si>
    <t xml:space="preserve"> m :  ss,0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</si>
  <si>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</si>
  <si>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</si>
  <si>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</si>
  <si>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</si>
  <si>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</si>
  <si>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</si>
  <si>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</si>
  <si>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</si>
  <si>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r>
      <t>roč. nar</t>
    </r>
    <r>
      <rPr>
        <b/>
        <sz val="12"/>
        <rFont val="Arial CE"/>
        <family val="0"/>
      </rPr>
      <t>.</t>
    </r>
  </si>
  <si>
    <t>Gy Kroměříž</t>
  </si>
  <si>
    <t>roč.nar.</t>
  </si>
  <si>
    <t>Tisk zadávejte vždy jen pro stranu 1</t>
  </si>
  <si>
    <t>Výsledky jednotlivců</t>
  </si>
  <si>
    <t>Výsledky štafet</t>
  </si>
  <si>
    <t>Jména</t>
  </si>
  <si>
    <t>Data řadit podle sloupce G sestupně</t>
  </si>
  <si>
    <t>200 m – dívky</t>
  </si>
  <si>
    <t>60 m – dívky</t>
  </si>
  <si>
    <t>výška – dívky</t>
  </si>
  <si>
    <t>800 m – dívky</t>
  </si>
  <si>
    <t>;</t>
  </si>
  <si>
    <t>dálka – dívky</t>
  </si>
  <si>
    <t>koule – dívky</t>
  </si>
  <si>
    <t>dívky</t>
  </si>
  <si>
    <t>řazení dat :</t>
  </si>
  <si>
    <t>Dívky - ručně měřené časy</t>
  </si>
  <si>
    <t>označit blok E9.T56</t>
  </si>
  <si>
    <t>Data - Seřadit</t>
  </si>
  <si>
    <t>podle sloupce H - sestupně</t>
  </si>
  <si>
    <t>60 m</t>
  </si>
  <si>
    <t>200 m</t>
  </si>
  <si>
    <t>800 m</t>
  </si>
  <si>
    <t>pomoc 1500</t>
  </si>
  <si>
    <t>60m</t>
  </si>
  <si>
    <t>200m</t>
  </si>
  <si>
    <t>800m</t>
  </si>
  <si>
    <t>Škola, ulice, město</t>
  </si>
  <si>
    <t>St.č.</t>
  </si>
  <si>
    <t>Data řadit podle sloupce I sestupně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</si>
  <si>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</si>
  <si>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je číslo řádku, na kterém je poslední zapsaný výkon   </t>
  </si>
  <si>
    <t xml:space="preserve">Buňky označené touto barvou nikdy </t>
  </si>
  <si>
    <t>nemažte, ani do  nich nic nevpisujte</t>
  </si>
  <si>
    <r>
      <t>Řazení výkonů:</t>
    </r>
    <r>
      <rPr>
        <sz val="10"/>
        <rFont val="Arial CE"/>
        <family val="2"/>
      </rPr>
      <t xml:space="preserve"> Označit blok A4..In, kde "n"</t>
    </r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</si>
  <si>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</si>
  <si>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</si>
  <si>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</si>
  <si>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t xml:space="preserve">2. </t>
  </si>
  <si>
    <t xml:space="preserve">Než začnete vpisovat nové údaje (jména škol, okresy a výkony v disciplínách) do buněk k tomu určených, uložte  </t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</si>
  <si>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</si>
  <si>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</si>
  <si>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</si>
  <si>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</si>
  <si>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</si>
  <si>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</si>
  <si>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</si>
  <si>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</si>
  <si>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t>5.</t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</si>
  <si>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</si>
  <si>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</si>
  <si>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</si>
  <si>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</si>
  <si>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</si>
  <si>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</si>
  <si>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</si>
  <si>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</si>
  <si>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</si>
  <si>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</si>
  <si>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</si>
  <si>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</si>
  <si>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t>9.</t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</si>
  <si>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</si>
  <si>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</si>
  <si>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</si>
  <si>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</si>
  <si>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</si>
  <si>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</si>
  <si>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</si>
  <si>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t>tabulky zapisujte jen dva nejlepší výkony z každého družstva v každé disciplíně a jeden výkon ze štafety.</t>
  </si>
  <si>
    <t xml:space="preserve">(zvlášť minuty a zvlášť zbytek výkonu), dvojtečka se objeví vždy sama ihned po zapsání druhé části času. </t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</si>
  <si>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</si>
  <si>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</si>
  <si>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</si>
  <si>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</si>
  <si>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</si>
  <si>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</si>
  <si>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</si>
  <si>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</si>
  <si>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</si>
  <si>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r>
      <t xml:space="preserve">Například : </t>
    </r>
    <r>
      <rPr>
        <b/>
        <sz val="10"/>
        <rFont val="Arial CE"/>
        <family val="2"/>
      </rPr>
      <t>okres-06-divky</t>
    </r>
    <r>
      <rPr>
        <sz val="10"/>
        <rFont val="Arial CE"/>
        <family val="0"/>
      </rPr>
      <t xml:space="preserve">    což označuje okresní kolo v r. 2006, nebo </t>
    </r>
    <r>
      <rPr>
        <b/>
        <sz val="10"/>
        <rFont val="Arial CE"/>
        <family val="2"/>
      </rPr>
      <t>CL-2006-divky</t>
    </r>
    <r>
      <rPr>
        <sz val="10"/>
        <rFont val="Arial CE"/>
        <family val="0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</si>
  <si>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kr-HKR06-divky</t>
    </r>
    <r>
      <rPr>
        <sz val="10"/>
        <rFont val="Arial CE"/>
        <family val="0"/>
      </rPr>
      <t xml:space="preserve">    což označuje krajské kolo v královéhradeckém kraji v r. 2006.</t>
    </r>
  </si>
  <si>
    <r>
      <t>U celkové tabulky</t>
    </r>
    <r>
      <rPr>
        <sz val="10"/>
        <rFont val="Arial CE"/>
        <family val="0"/>
      </rPr>
      <t xml:space="preserve"> se bodové hodnoty (součet za všechny zapsané výkony) objevují ve sloupci G ihned po </t>
    </r>
  </si>
  <si>
    <r>
      <t>seřazení dat</t>
    </r>
    <r>
      <rPr>
        <sz val="10"/>
        <rFont val="Arial CE"/>
        <family val="0"/>
      </rPr>
      <t xml:space="preserve"> (Označit blok buněk E9 až T56, pak DATA - SEŘADIT  podle sloupce H - sestupně - OK)</t>
    </r>
  </si>
  <si>
    <r>
      <t xml:space="preserve">U jednotlivých disciplín </t>
    </r>
    <r>
      <rPr>
        <sz val="10"/>
        <rFont val="Arial CE"/>
        <family val="0"/>
      </rPr>
      <t>se bodové hodnoty objevují ve sloupci G (výjimkou je běh na 800 m, u kterého jsou</t>
    </r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</si>
  <si>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</si>
  <si>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</si>
  <si>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 u celkové tabulky). </t>
    </r>
  </si>
  <si>
    <r>
      <t xml:space="preserve">Tabulky pro </t>
    </r>
    <r>
      <rPr>
        <sz val="10"/>
        <rFont val="Arial CE"/>
        <family val="0"/>
      </rPr>
      <t>jednotlivé</t>
    </r>
    <r>
      <rPr>
        <b/>
        <sz val="10"/>
        <rFont val="Arial CE"/>
        <family val="0"/>
      </rPr>
      <t xml:space="preserve"> disciplíny jsou tedy maximálně pro 48 závodníků</t>
    </r>
    <r>
      <rPr>
        <sz val="10"/>
        <rFont val="Arial CE"/>
        <family val="0"/>
      </rPr>
      <t xml:space="preserve"> (jedna stránka u každé disciplíny). </t>
    </r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</si>
  <si>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</si>
  <si>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</si>
  <si>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>, do celkové</t>
    </r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</si>
  <si>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</si>
  <si>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</si>
  <si>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 xml:space="preserve">NÁVOD K POUŽITÍ EXCELU - aktualizovaná verze pro rok 2006 - pro kategorii Dívky, ruční časy </t>
  </si>
  <si>
    <r>
      <t xml:space="preserve">Tento soubor - s názvem </t>
    </r>
    <r>
      <rPr>
        <b/>
        <sz val="10"/>
        <rFont val="Arial CE"/>
        <family val="2"/>
      </rPr>
      <t>CornSW06-Divky (rucni casy).xls</t>
    </r>
    <r>
      <rPr>
        <sz val="10"/>
        <rFont val="Arial CE"/>
        <family val="0"/>
      </rPr>
      <t xml:space="preserve"> - si ponechávejte stále ve stejném stavu </t>
    </r>
  </si>
  <si>
    <t>okresní</t>
  </si>
  <si>
    <t>Kroměříž</t>
  </si>
  <si>
    <t>AG Kroměříž, Pilařova 3</t>
  </si>
  <si>
    <t>ZLN</t>
  </si>
  <si>
    <t>Gymnázium L. Jaroše, Holešov</t>
  </si>
  <si>
    <t>Holešov</t>
  </si>
  <si>
    <t>Tauferova SOŠ veterinární KM</t>
  </si>
  <si>
    <t>SPgŠ Kroměříž</t>
  </si>
  <si>
    <t>SŠHS Kroměříž, Lindovka 1463</t>
  </si>
  <si>
    <t>Gymnázium Kroměříž</t>
  </si>
  <si>
    <t>SPŠ MV Holešov</t>
  </si>
  <si>
    <t>SZŠ Kroměříž, Albertova 4261</t>
  </si>
  <si>
    <t>AG Kroměříž</t>
  </si>
  <si>
    <t>Gy Holešov</t>
  </si>
  <si>
    <t>SOŠ veterinární KM</t>
  </si>
  <si>
    <t>SZŠ Kroměříž</t>
  </si>
  <si>
    <t>SOŠ veterinární Kroměříž</t>
  </si>
  <si>
    <t>Hořáková Kamila</t>
  </si>
  <si>
    <t>Gy Holešov A</t>
  </si>
  <si>
    <t>Gy Holešov B</t>
  </si>
  <si>
    <t>Ludvíková Eva</t>
  </si>
  <si>
    <t>Horáková Monika</t>
  </si>
  <si>
    <t>Doležalová Miriam</t>
  </si>
  <si>
    <t>Karásková Ivana</t>
  </si>
  <si>
    <t>Fuksová Martina</t>
  </si>
  <si>
    <t>Dvořáková Kristýna</t>
  </si>
  <si>
    <t>Bednaříková Simona</t>
  </si>
  <si>
    <t>Klímová Petra</t>
  </si>
  <si>
    <t>Křížová Kristýna</t>
  </si>
  <si>
    <t>Jozková Natálie</t>
  </si>
  <si>
    <t>Vránová Lada</t>
  </si>
  <si>
    <t>Pazderová Lenka</t>
  </si>
  <si>
    <t>Karásková Kristýna</t>
  </si>
  <si>
    <t>Klepáčová Kateřina</t>
  </si>
  <si>
    <t>Šálková Kristýna</t>
  </si>
  <si>
    <t>Vrabcová Kateřina</t>
  </si>
  <si>
    <t>OA Kroměříž</t>
  </si>
  <si>
    <t>Chytilová Veronika</t>
  </si>
  <si>
    <t>Mutlová Jana</t>
  </si>
  <si>
    <t>Janoušková Irena</t>
  </si>
  <si>
    <t>Knirschová Eva</t>
  </si>
  <si>
    <t>Možíšová Markéta</t>
  </si>
  <si>
    <t>Možíšová Lucie</t>
  </si>
  <si>
    <t>Damborová Martina</t>
  </si>
  <si>
    <t>Hicklová Dorota</t>
  </si>
  <si>
    <t>Bubelová Kristýna</t>
  </si>
  <si>
    <t>Dvořáková Karolína</t>
  </si>
  <si>
    <t>Palátová Anna</t>
  </si>
  <si>
    <t>Dvořáková Marie</t>
  </si>
  <si>
    <t>Mičkaová Štěpánka</t>
  </si>
  <si>
    <t>Kaňová Michaela</t>
  </si>
  <si>
    <t>Křenová Tereza</t>
  </si>
  <si>
    <t>Míšková Leona</t>
  </si>
  <si>
    <t>Hradilová Anežka</t>
  </si>
  <si>
    <t>Večerková Karolína</t>
  </si>
  <si>
    <t>Machalová Gabriela</t>
  </si>
  <si>
    <t>Zicháčková Radka</t>
  </si>
  <si>
    <t>Hermanová Lenka</t>
  </si>
  <si>
    <t>Kočařová Jitka</t>
  </si>
  <si>
    <t>Michlíčková Kristýna</t>
  </si>
  <si>
    <t>Neradilová Martina</t>
  </si>
  <si>
    <t>Buráňová Silvie</t>
  </si>
  <si>
    <t>Sedlářová Markéta</t>
  </si>
  <si>
    <t>Stolařová Dominika</t>
  </si>
  <si>
    <t>Druláková Mrcela</t>
  </si>
  <si>
    <t>Opustilová Marie</t>
  </si>
  <si>
    <t>Packová Marie</t>
  </si>
  <si>
    <t>Cápíková Markéta</t>
  </si>
  <si>
    <t>Dvořáková Martina</t>
  </si>
  <si>
    <t>Sobková Petra</t>
  </si>
  <si>
    <t>Kostruchová Kateřina</t>
  </si>
  <si>
    <t>Nakládalová Nikol</t>
  </si>
  <si>
    <t>Rusínová Kristýna</t>
  </si>
  <si>
    <t>Chrastinová Kristýna</t>
  </si>
  <si>
    <t>Trnková Veronika</t>
  </si>
  <si>
    <t>Jančíková Vendula</t>
  </si>
  <si>
    <t>Tomečková Aneta</t>
  </si>
  <si>
    <t xml:space="preserve">Dvořáková Kristýna </t>
  </si>
  <si>
    <t>Starečková Alena</t>
  </si>
  <si>
    <t>Medziová Marie</t>
  </si>
  <si>
    <t>Leibnerová Jana</t>
  </si>
  <si>
    <t>Matějková Diana</t>
  </si>
  <si>
    <t>Grulichová lenka</t>
  </si>
  <si>
    <t>Bačová Eva</t>
  </si>
  <si>
    <t>Křupková Martina</t>
  </si>
  <si>
    <t>Chromcová Kateřina</t>
  </si>
  <si>
    <t>SŠHS Kroměříž</t>
  </si>
  <si>
    <t>Matyášová Kateřina</t>
  </si>
  <si>
    <t>Kraváčková Barbora</t>
  </si>
  <si>
    <t>Rušikvasová Tereza</t>
  </si>
  <si>
    <t>Bartošková Alena</t>
  </si>
  <si>
    <t>Vaculová Lenka</t>
  </si>
  <si>
    <t>Michalcová Ivona</t>
  </si>
  <si>
    <t>Šiborová Jana</t>
  </si>
  <si>
    <t>Polášková Kateřina</t>
  </si>
  <si>
    <t>Klacková Nikol</t>
  </si>
  <si>
    <t>Pravdová Nikol</t>
  </si>
  <si>
    <t>Baďurová Denisa</t>
  </si>
  <si>
    <t>Golianová Natálie</t>
  </si>
  <si>
    <t>Šafaříková Aneta</t>
  </si>
  <si>
    <t>Cápíková Lucie</t>
  </si>
  <si>
    <t>Obchodní akademie KM</t>
  </si>
  <si>
    <t>Kovářová Alena</t>
  </si>
  <si>
    <t>Tomečová Aneta</t>
  </si>
  <si>
    <t>Šafaříková Eva</t>
  </si>
  <si>
    <t>Kainerová</t>
  </si>
  <si>
    <t>Lajmarová Denisa</t>
  </si>
  <si>
    <t>Reiterová lucie</t>
  </si>
  <si>
    <t>Moráčková Kateřina</t>
  </si>
  <si>
    <t>Pražáková Jana</t>
  </si>
  <si>
    <t>Štípková Kristýna</t>
  </si>
  <si>
    <t>SPŠ MV Holešov A</t>
  </si>
  <si>
    <t>SPŠ MV Holešov B</t>
  </si>
  <si>
    <t>Gy Kroměříž B</t>
  </si>
  <si>
    <t>Chlapci - ručně měřené časy</t>
  </si>
  <si>
    <t>100 m</t>
  </si>
  <si>
    <t>400 m</t>
  </si>
  <si>
    <t>1500 m</t>
  </si>
  <si>
    <t>pomoc 1500m</t>
  </si>
  <si>
    <t>100m</t>
  </si>
  <si>
    <t>400m</t>
  </si>
  <si>
    <t>1500m</t>
  </si>
  <si>
    <t>SŠ - COPT Kroměříž</t>
  </si>
  <si>
    <t>VPŠ a SPŠ MV Holešov</t>
  </si>
  <si>
    <t>Gymnázium Holešov</t>
  </si>
  <si>
    <t>100 m – chlapci</t>
  </si>
  <si>
    <t>Gremlica František</t>
  </si>
  <si>
    <t>Křížek Jan</t>
  </si>
  <si>
    <t>Petrovčín David</t>
  </si>
  <si>
    <t>Kovář Martin</t>
  </si>
  <si>
    <t>Hrubý karel</t>
  </si>
  <si>
    <t>Slanina Petr</t>
  </si>
  <si>
    <t>Přikryl Libor</t>
  </si>
  <si>
    <t>Kozubík Pavel</t>
  </si>
  <si>
    <t>Radoň Ladislav</t>
  </si>
  <si>
    <t>Karlík Pavel</t>
  </si>
  <si>
    <t>Menšík Jiří</t>
  </si>
  <si>
    <t>Ambrož Patrik</t>
  </si>
  <si>
    <t>Daněk Jakub</t>
  </si>
  <si>
    <t>Daněk Zdeněk</t>
  </si>
  <si>
    <t>Doleček Dominik</t>
  </si>
  <si>
    <t>Janek Michal</t>
  </si>
  <si>
    <t>Oplt Marek</t>
  </si>
  <si>
    <t>Šprňa Martin</t>
  </si>
  <si>
    <t>Hradil Roman</t>
  </si>
  <si>
    <t>Panák Michal</t>
  </si>
  <si>
    <t>Pagáč Martin</t>
  </si>
  <si>
    <t>Knichal Jiří</t>
  </si>
  <si>
    <t>Sládek Filip</t>
  </si>
  <si>
    <t>Černý Tomáš</t>
  </si>
  <si>
    <t>Kadleček Kamil</t>
  </si>
  <si>
    <t>Kopecký Aleš</t>
  </si>
  <si>
    <t>400 m – chlapci</t>
  </si>
  <si>
    <t>Nezdařil lukáš</t>
  </si>
  <si>
    <t>Ševčík Viktor</t>
  </si>
  <si>
    <t>Kolomazník Pavel</t>
  </si>
  <si>
    <t>Jelínek Libor</t>
  </si>
  <si>
    <t>Bartoš Adam</t>
  </si>
  <si>
    <t>Oral Tomáš</t>
  </si>
  <si>
    <t>Kulda jiří</t>
  </si>
  <si>
    <t>Ondřejka Tomáš</t>
  </si>
  <si>
    <t>Bleša Domink</t>
  </si>
  <si>
    <t>Hančl Petr</t>
  </si>
  <si>
    <t>Krčmář Adam</t>
  </si>
  <si>
    <t>Janečka Tomáš</t>
  </si>
  <si>
    <t>Dohnal Matěj</t>
  </si>
  <si>
    <t>Soukup Tomáš</t>
  </si>
  <si>
    <t>Pšenko Marek</t>
  </si>
  <si>
    <t>Kaňa Jakub</t>
  </si>
  <si>
    <t>1500 m – chlapci</t>
  </si>
  <si>
    <t>Kastelík Jakub</t>
  </si>
  <si>
    <t>Dvořák Martin</t>
  </si>
  <si>
    <t>Němec Filip</t>
  </si>
  <si>
    <t>Bakalík David</t>
  </si>
  <si>
    <t>Vaculík Radek</t>
  </si>
  <si>
    <t>Vrzal Dominik</t>
  </si>
  <si>
    <t>Petrúsek David</t>
  </si>
  <si>
    <t>Peček Martin</t>
  </si>
  <si>
    <t>Jarmer Tomáš</t>
  </si>
  <si>
    <t>Bečica Ondřej</t>
  </si>
  <si>
    <t>Krčmář Jiří</t>
  </si>
  <si>
    <t>Zavadil Stanislav</t>
  </si>
  <si>
    <t>Pospíšil Jakub</t>
  </si>
  <si>
    <t>Kalus Jiří</t>
  </si>
  <si>
    <t>Mikšík Pavel</t>
  </si>
  <si>
    <t>Podanný Lukáš</t>
  </si>
  <si>
    <t>Šebestík Mojmír</t>
  </si>
  <si>
    <t>Macourek Michal</t>
  </si>
  <si>
    <t>Prášil Václav</t>
  </si>
  <si>
    <t>výška – chlapci</t>
  </si>
  <si>
    <t>Lošťák Filip</t>
  </si>
  <si>
    <t>Březka Jan</t>
  </si>
  <si>
    <t>Budín Radovan</t>
  </si>
  <si>
    <t>Švec Ondřej</t>
  </si>
  <si>
    <t>Ponížil Zdeněk</t>
  </si>
  <si>
    <t>Jakoubek Petr</t>
  </si>
  <si>
    <t>Petrák Jakub</t>
  </si>
  <si>
    <t>Zeť Roman</t>
  </si>
  <si>
    <t>Podaný Lukáš</t>
  </si>
  <si>
    <t>Šanda Filip</t>
  </si>
  <si>
    <t>Zimčík Martin</t>
  </si>
  <si>
    <t>dálka – chlapci</t>
  </si>
  <si>
    <t>Hrubý Karel</t>
  </si>
  <si>
    <t>Beránek Jakub</t>
  </si>
  <si>
    <t>Nagy Martin</t>
  </si>
  <si>
    <t>Otýpka Richard</t>
  </si>
  <si>
    <t>Zavadil Jaroslav</t>
  </si>
  <si>
    <t>Knapík Radovan</t>
  </si>
  <si>
    <t>Konečný Lukáš</t>
  </si>
  <si>
    <t>Hrubý Tomáš</t>
  </si>
  <si>
    <t>Halaš Adam</t>
  </si>
  <si>
    <t>Zbořil Tomáš</t>
  </si>
  <si>
    <t>koule – chlapci</t>
  </si>
  <si>
    <t>Košťál David</t>
  </si>
  <si>
    <t>Esterka Martin</t>
  </si>
  <si>
    <t>Kovbasey Vladimír</t>
  </si>
  <si>
    <t>Toman Vít</t>
  </si>
  <si>
    <t>Werner Karel</t>
  </si>
  <si>
    <t>Nesvadba Tomáš</t>
  </si>
  <si>
    <t>Konečný Michal</t>
  </si>
  <si>
    <t>Dobrovolský Roman</t>
  </si>
  <si>
    <t>Krejčí Svatopluk</t>
  </si>
  <si>
    <t>Wlach Tomáš</t>
  </si>
  <si>
    <t xml:space="preserve">Najman Lukáš </t>
  </si>
  <si>
    <t>Gern Karel</t>
  </si>
  <si>
    <t>Naňák Jakub</t>
  </si>
  <si>
    <t>Čáp Karel</t>
  </si>
  <si>
    <t>Macháček Radovan</t>
  </si>
  <si>
    <t>chlapci</t>
  </si>
  <si>
    <t>SŠHS Lindovka Kroměříž</t>
  </si>
  <si>
    <t>Sedláčkův memoriál  -  chlapci</t>
  </si>
  <si>
    <t>Kroměříž  21. 9. 2010</t>
  </si>
  <si>
    <t>100m rozběhy</t>
  </si>
  <si>
    <t>jméno</t>
  </si>
  <si>
    <t>roč.</t>
  </si>
  <si>
    <t>škola</t>
  </si>
  <si>
    <t>výkon</t>
  </si>
  <si>
    <t>1. rozběh</t>
  </si>
  <si>
    <t>Kukučka Michal</t>
  </si>
  <si>
    <t>Gy LM</t>
  </si>
  <si>
    <t>2.</t>
  </si>
  <si>
    <t>3.</t>
  </si>
  <si>
    <t>4.</t>
  </si>
  <si>
    <t>2. rozběh</t>
  </si>
  <si>
    <t>3. rozběh</t>
  </si>
  <si>
    <t>4. rozběh</t>
  </si>
  <si>
    <t>5. rozběh</t>
  </si>
  <si>
    <t>Mojžíš Štefan</t>
  </si>
  <si>
    <t>100m finále A</t>
  </si>
  <si>
    <t>100m finále B</t>
  </si>
  <si>
    <t>body</t>
  </si>
  <si>
    <t>Plachý Martin</t>
  </si>
  <si>
    <t>Nezdařil Lukáš</t>
  </si>
  <si>
    <t>Guoth Matej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</si>
  <si>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</si>
  <si>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</si>
  <si>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</si>
  <si>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</si>
  <si>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</si>
  <si>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</si>
  <si>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</si>
  <si>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</si>
  <si>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</si>
  <si>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Duněko Ludovit</t>
  </si>
  <si>
    <t>Maťko Tomáš</t>
  </si>
  <si>
    <t>Dzuroška Filip</t>
  </si>
  <si>
    <t>22.</t>
  </si>
  <si>
    <t>Dálka</t>
  </si>
  <si>
    <t>Mráz Martin</t>
  </si>
  <si>
    <t>Kukačka Michal</t>
  </si>
  <si>
    <t>23.</t>
  </si>
  <si>
    <t>24.</t>
  </si>
  <si>
    <t>25.</t>
  </si>
  <si>
    <t>Výška</t>
  </si>
  <si>
    <t>Sochor Martin</t>
  </si>
  <si>
    <t>Koule</t>
  </si>
  <si>
    <t>Sabel Oliver</t>
  </si>
  <si>
    <t>Gzigar Matěj</t>
  </si>
  <si>
    <t>Puttera Juraj</t>
  </si>
  <si>
    <t>štafety</t>
  </si>
  <si>
    <t>Celkové pořadí :</t>
  </si>
  <si>
    <t>Gy Liptovský Mikuláš</t>
  </si>
  <si>
    <t>SOŠ Holešov</t>
  </si>
  <si>
    <t>Sedláčkův memoriál  -  dívky</t>
  </si>
  <si>
    <t>Kroměříž  23. 9. 2008</t>
  </si>
  <si>
    <t>60m rozběhy</t>
  </si>
  <si>
    <t>Roháčová Tereza</t>
  </si>
  <si>
    <t>Kucháriková Michaela</t>
  </si>
  <si>
    <t>60m finále A</t>
  </si>
  <si>
    <t>60m finále B</t>
  </si>
  <si>
    <t>Juríková Diana</t>
  </si>
  <si>
    <t>Kulová Monika</t>
  </si>
  <si>
    <t>Gondová Miriam</t>
  </si>
  <si>
    <t>Trombíková klára</t>
  </si>
  <si>
    <t>Mrázová Monika</t>
  </si>
  <si>
    <t>Majdeková Zuzana</t>
  </si>
  <si>
    <t>Gy Kroměříž 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</si>
</sst>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24"/>
      <name val="Arial CE"/>
      <family val="2"/>
    </font>
    <font>
      <b/>
      <sz val="20"/>
      <name val="Arial CE"/>
      <family val="2"/>
    </font>
    <font>
      <b/>
      <sz val="16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/>
    </xf>
    <xf numFmtId="0" fontId="1" fillId="0" borderId="1" xfId="0" applyFont="1" applyFill="1" applyBorder="1" applyAlignment="1" applyProtection="1">
      <alignment horizontal="center"/>
      <protection/>
    </xf>
    <xf numFmtId="164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169" fontId="0" fillId="0" borderId="0" xfId="0" applyNumberFormat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 horizontal="center"/>
      <protection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169" fontId="0" fillId="0" borderId="0" xfId="0" applyNumberFormat="1" applyFont="1" applyAlignment="1" applyProtection="1">
      <alignment horizontal="center" vertical="center"/>
      <protection locked="0"/>
    </xf>
    <xf numFmtId="164" fontId="0" fillId="0" borderId="3" xfId="0" applyNumberFormat="1" applyFont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69" fontId="8" fillId="0" borderId="2" xfId="0" applyNumberFormat="1" applyFont="1" applyBorder="1" applyAlignment="1">
      <alignment horizontal="center" vertical="center"/>
    </xf>
    <xf numFmtId="169" fontId="9" fillId="0" borderId="3" xfId="0" applyNumberFormat="1" applyFont="1" applyBorder="1" applyAlignment="1">
      <alignment vertic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169" fontId="0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Alignment="1">
      <alignment horizontal="right" vertical="center"/>
    </xf>
    <xf numFmtId="0" fontId="0" fillId="4" borderId="0" xfId="0" applyFont="1" applyFill="1" applyBorder="1" applyAlignment="1">
      <alignment horizontal="right" vertical="center"/>
    </xf>
    <xf numFmtId="0" fontId="0" fillId="4" borderId="3" xfId="0" applyFont="1" applyFill="1" applyBorder="1" applyAlignment="1">
      <alignment horizontal="right" vertical="center"/>
    </xf>
    <xf numFmtId="164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locked="0"/>
    </xf>
    <xf numFmtId="0" fontId="1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 horizontal="right"/>
      <protection locked="0"/>
    </xf>
    <xf numFmtId="0" fontId="1" fillId="4" borderId="0" xfId="0" applyFont="1" applyFill="1" applyAlignment="1" applyProtection="1">
      <alignment/>
      <protection locked="0"/>
    </xf>
    <xf numFmtId="2" fontId="0" fillId="4" borderId="0" xfId="0" applyNumberFormat="1" applyFill="1" applyAlignment="1" applyProtection="1">
      <alignment horizontal="right"/>
      <protection locked="0"/>
    </xf>
    <xf numFmtId="169" fontId="0" fillId="4" borderId="0" xfId="0" applyNumberFormat="1" applyFill="1" applyAlignment="1" applyProtection="1">
      <alignment horizontal="left"/>
      <protection locked="0"/>
    </xf>
    <xf numFmtId="1" fontId="0" fillId="4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5" fillId="4" borderId="0" xfId="0" applyFont="1" applyFill="1" applyAlignment="1" applyProtection="1">
      <alignment horizontal="right"/>
      <protection locked="0"/>
    </xf>
    <xf numFmtId="1" fontId="0" fillId="4" borderId="0" xfId="0" applyNumberFormat="1" applyFill="1" applyAlignment="1" applyProtection="1">
      <alignment horizontal="right"/>
      <protection locked="0"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right"/>
      <protection locked="0"/>
    </xf>
    <xf numFmtId="0" fontId="5" fillId="4" borderId="0" xfId="0" applyFont="1" applyFill="1" applyAlignment="1" applyProtection="1">
      <alignment horizontal="center"/>
      <protection/>
    </xf>
    <xf numFmtId="1" fontId="5" fillId="2" borderId="0" xfId="0" applyNumberFormat="1" applyFont="1" applyFill="1" applyAlignment="1" applyProtection="1">
      <alignment horizontal="center"/>
      <protection/>
    </xf>
    <xf numFmtId="1" fontId="1" fillId="4" borderId="0" xfId="0" applyNumberFormat="1" applyFont="1" applyFill="1" applyAlignment="1" applyProtection="1">
      <alignment horizontal="center"/>
      <protection/>
    </xf>
    <xf numFmtId="2" fontId="1" fillId="4" borderId="0" xfId="0" applyNumberFormat="1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/>
    </xf>
    <xf numFmtId="0" fontId="4" fillId="4" borderId="0" xfId="0" applyFont="1" applyFill="1" applyAlignment="1" applyProtection="1">
      <alignment horizontal="center"/>
      <protection/>
    </xf>
    <xf numFmtId="2" fontId="4" fillId="4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164" fontId="1" fillId="4" borderId="0" xfId="0" applyNumberFormat="1" applyFont="1" applyFill="1" applyAlignment="1" applyProtection="1">
      <alignment horizontal="center"/>
      <protection/>
    </xf>
    <xf numFmtId="2" fontId="1" fillId="4" borderId="0" xfId="0" applyNumberFormat="1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1" fontId="1" fillId="2" borderId="0" xfId="0" applyNumberFormat="1" applyFont="1" applyFill="1" applyAlignment="1" applyProtection="1">
      <alignment/>
      <protection/>
    </xf>
    <xf numFmtId="0" fontId="1" fillId="4" borderId="0" xfId="0" applyFont="1" applyFill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1" fontId="1" fillId="4" borderId="0" xfId="0" applyNumberFormat="1" applyFont="1" applyFill="1" applyAlignment="1" applyProtection="1">
      <alignment/>
      <protection/>
    </xf>
    <xf numFmtId="0" fontId="1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6" borderId="0" xfId="0" applyFill="1" applyAlignment="1">
      <alignment/>
    </xf>
    <xf numFmtId="0" fontId="0" fillId="2" borderId="0" xfId="0" applyFill="1" applyAlignment="1">
      <alignment horizontal="left"/>
    </xf>
    <xf numFmtId="0" fontId="2" fillId="7" borderId="0" xfId="0" applyFont="1" applyFill="1" applyAlignment="1" applyProtection="1">
      <alignment horizontal="left"/>
      <protection locked="0"/>
    </xf>
    <xf numFmtId="0" fontId="0" fillId="7" borderId="0" xfId="0" applyFill="1" applyAlignment="1" applyProtection="1">
      <alignment/>
      <protection locked="0"/>
    </xf>
    <xf numFmtId="0" fontId="1" fillId="7" borderId="0" xfId="0" applyFont="1" applyFill="1" applyAlignment="1" applyProtection="1">
      <alignment/>
      <protection/>
    </xf>
    <xf numFmtId="1" fontId="0" fillId="7" borderId="0" xfId="0" applyNumberFormat="1" applyFill="1" applyAlignment="1" applyProtection="1">
      <alignment horizontal="center"/>
      <protection/>
    </xf>
    <xf numFmtId="164" fontId="0" fillId="7" borderId="0" xfId="0" applyNumberFormat="1" applyFill="1" applyAlignment="1" applyProtection="1">
      <alignment/>
      <protection locked="0"/>
    </xf>
    <xf numFmtId="0" fontId="0" fillId="7" borderId="0" xfId="0" applyFill="1" applyAlignment="1" applyProtection="1">
      <alignment horizontal="right"/>
      <protection locked="0"/>
    </xf>
    <xf numFmtId="0" fontId="1" fillId="7" borderId="0" xfId="0" applyFont="1" applyFill="1" applyAlignment="1" applyProtection="1">
      <alignment horizontal="left"/>
      <protection locked="0"/>
    </xf>
    <xf numFmtId="0" fontId="1" fillId="7" borderId="0" xfId="0" applyFont="1" applyFill="1" applyAlignment="1" applyProtection="1">
      <alignment/>
      <protection locked="0"/>
    </xf>
    <xf numFmtId="0" fontId="3" fillId="7" borderId="0" xfId="0" applyFont="1" applyFill="1" applyAlignment="1" applyProtection="1">
      <alignment horizontal="center"/>
      <protection locked="0"/>
    </xf>
    <xf numFmtId="0" fontId="0" fillId="7" borderId="0" xfId="0" applyFill="1" applyAlignment="1">
      <alignment/>
    </xf>
    <xf numFmtId="0" fontId="0" fillId="0" borderId="0" xfId="0" applyFont="1" applyAlignment="1" applyProtection="1">
      <alignment vertical="center"/>
      <protection locked="0"/>
    </xf>
    <xf numFmtId="169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>
      <alignment horizontal="right" vertical="center"/>
    </xf>
    <xf numFmtId="0" fontId="0" fillId="8" borderId="0" xfId="0" applyFill="1" applyAlignment="1" applyProtection="1">
      <alignment/>
      <protection locked="0"/>
    </xf>
    <xf numFmtId="0" fontId="1" fillId="8" borderId="0" xfId="0" applyFont="1" applyFill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/>
    </xf>
    <xf numFmtId="0" fontId="1" fillId="4" borderId="0" xfId="0" applyFont="1" applyFill="1" applyAlignment="1" applyProtection="1">
      <alignment horizontal="left"/>
      <protection/>
    </xf>
    <xf numFmtId="0" fontId="1" fillId="4" borderId="0" xfId="0" applyFont="1" applyFill="1" applyAlignment="1" applyProtection="1">
      <alignment horizontal="right"/>
      <protection/>
    </xf>
    <xf numFmtId="0" fontId="2" fillId="9" borderId="0" xfId="0" applyFont="1" applyFill="1" applyAlignment="1" applyProtection="1">
      <alignment horizontal="left"/>
      <protection locked="0"/>
    </xf>
    <xf numFmtId="0" fontId="0" fillId="9" borderId="0" xfId="0" applyFill="1" applyAlignment="1" applyProtection="1">
      <alignment/>
      <protection locked="0"/>
    </xf>
    <xf numFmtId="0" fontId="1" fillId="9" borderId="0" xfId="0" applyFont="1" applyFill="1" applyAlignment="1" applyProtection="1">
      <alignment/>
      <protection/>
    </xf>
    <xf numFmtId="1" fontId="0" fillId="9" borderId="0" xfId="0" applyNumberFormat="1" applyFill="1" applyAlignment="1" applyProtection="1">
      <alignment horizontal="center"/>
      <protection/>
    </xf>
    <xf numFmtId="164" fontId="0" fillId="9" borderId="0" xfId="0" applyNumberFormat="1" applyFill="1" applyAlignment="1" applyProtection="1">
      <alignment/>
      <protection locked="0"/>
    </xf>
    <xf numFmtId="0" fontId="0" fillId="9" borderId="0" xfId="0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2" fontId="0" fillId="2" borderId="0" xfId="0" applyNumberFormat="1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  <protection locked="0"/>
    </xf>
    <xf numFmtId="169" fontId="0" fillId="2" borderId="0" xfId="0" applyNumberFormat="1" applyFill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/>
    </xf>
    <xf numFmtId="0" fontId="1" fillId="9" borderId="0" xfId="0" applyFont="1" applyFill="1" applyAlignment="1" applyProtection="1">
      <alignment horizontal="left"/>
      <protection locked="0"/>
    </xf>
    <xf numFmtId="0" fontId="1" fillId="9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right"/>
      <protection locked="0"/>
    </xf>
    <xf numFmtId="1" fontId="0" fillId="2" borderId="0" xfId="0" applyNumberFormat="1" applyFill="1" applyAlignment="1" applyProtection="1">
      <alignment horizontal="right"/>
      <protection locked="0"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0" fontId="1" fillId="6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center"/>
      <protection/>
    </xf>
    <xf numFmtId="1" fontId="5" fillId="6" borderId="0" xfId="0" applyNumberFormat="1" applyFont="1" applyFill="1" applyAlignment="1" applyProtection="1">
      <alignment horizontal="center"/>
      <protection/>
    </xf>
    <xf numFmtId="1" fontId="1" fillId="2" borderId="0" xfId="0" applyNumberFormat="1" applyFont="1" applyFill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2" fontId="4" fillId="2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Alignment="1" applyProtection="1">
      <alignment horizontal="right"/>
      <protection/>
    </xf>
    <xf numFmtId="0" fontId="1" fillId="2" borderId="0" xfId="0" applyFont="1" applyFill="1" applyAlignment="1" applyProtection="1">
      <alignment horizontal="left"/>
      <protection/>
    </xf>
    <xf numFmtId="2" fontId="1" fillId="2" borderId="0" xfId="0" applyNumberFormat="1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right"/>
      <protection/>
    </xf>
    <xf numFmtId="0" fontId="1" fillId="2" borderId="0" xfId="0" applyFont="1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/>
    </xf>
    <xf numFmtId="1" fontId="1" fillId="6" borderId="0" xfId="0" applyNumberFormat="1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69" fontId="0" fillId="0" borderId="0" xfId="0" applyNumberFormat="1" applyFont="1" applyAlignment="1">
      <alignment horizontal="left" vertical="center"/>
    </xf>
    <xf numFmtId="0" fontId="0" fillId="0" borderId="1" xfId="0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69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1" fillId="0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vertical="center"/>
    </xf>
    <xf numFmtId="47" fontId="0" fillId="0" borderId="0" xfId="0" applyNumberFormat="1" applyFont="1" applyAlignment="1">
      <alignment horizontal="center" vertical="center"/>
    </xf>
    <xf numFmtId="4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Alignment="1">
      <alignment/>
    </xf>
    <xf numFmtId="47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7" fontId="0" fillId="0" borderId="0" xfId="0" applyNumberFormat="1" applyAlignment="1">
      <alignment/>
    </xf>
    <xf numFmtId="47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 applyProtection="1">
      <alignment horizontal="center" vertical="center"/>
      <protection locked="0"/>
    </xf>
    <xf numFmtId="47" fontId="0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7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12.25390625" style="0" customWidth="1"/>
    <col min="4" max="4" width="18.625" style="0" customWidth="1"/>
    <col min="6" max="6" width="24.25390625" style="0" customWidth="1"/>
    <col min="10" max="10" width="15.625" style="0" customWidth="1"/>
  </cols>
  <sheetData>
    <row r="2" ht="30">
      <c r="D2" s="212" t="s">
        <v>352</v>
      </c>
    </row>
    <row r="4" ht="18">
      <c r="E4" s="213" t="s">
        <v>353</v>
      </c>
    </row>
    <row r="7" spans="2:3" ht="12.75">
      <c r="B7" s="120" t="s">
        <v>354</v>
      </c>
      <c r="C7" s="120"/>
    </row>
    <row r="8" spans="4:13" ht="12.75">
      <c r="D8" s="214" t="s">
        <v>355</v>
      </c>
      <c r="E8" s="214" t="s">
        <v>356</v>
      </c>
      <c r="F8" s="214" t="s">
        <v>357</v>
      </c>
      <c r="G8" s="214" t="s">
        <v>358</v>
      </c>
      <c r="H8" s="214"/>
      <c r="J8" s="35"/>
      <c r="K8" s="36"/>
      <c r="L8" s="35"/>
      <c r="M8" s="37"/>
    </row>
    <row r="9" spans="2:13" ht="12.75">
      <c r="B9" s="120" t="s">
        <v>359</v>
      </c>
      <c r="C9" s="215" t="s">
        <v>62</v>
      </c>
      <c r="D9" s="38" t="s">
        <v>360</v>
      </c>
      <c r="E9" s="39"/>
      <c r="F9" s="38" t="s">
        <v>361</v>
      </c>
      <c r="G9" s="45">
        <v>11.9</v>
      </c>
      <c r="H9" s="216"/>
      <c r="J9" s="35"/>
      <c r="K9" s="36"/>
      <c r="L9" s="35"/>
      <c r="M9" s="37"/>
    </row>
    <row r="10" spans="2:13" ht="12.75">
      <c r="B10" s="120"/>
      <c r="C10" s="215" t="s">
        <v>362</v>
      </c>
      <c r="D10" s="35" t="s">
        <v>262</v>
      </c>
      <c r="E10" s="36">
        <v>93</v>
      </c>
      <c r="F10" s="35" t="s">
        <v>137</v>
      </c>
      <c r="G10" s="37">
        <v>12.3</v>
      </c>
      <c r="H10" s="216"/>
      <c r="J10" s="35"/>
      <c r="K10" s="36"/>
      <c r="L10" s="35"/>
      <c r="M10" s="37"/>
    </row>
    <row r="11" spans="2:13" ht="12.75">
      <c r="B11" s="120"/>
      <c r="C11" s="215" t="s">
        <v>363</v>
      </c>
      <c r="D11" s="35" t="s">
        <v>263</v>
      </c>
      <c r="E11" s="36">
        <v>93</v>
      </c>
      <c r="F11" s="35" t="s">
        <v>134</v>
      </c>
      <c r="G11" s="37">
        <v>12.4</v>
      </c>
      <c r="H11" s="216"/>
      <c r="J11" s="35"/>
      <c r="K11" s="36"/>
      <c r="L11" s="35"/>
      <c r="M11" s="37"/>
    </row>
    <row r="12" spans="2:13" ht="12.75">
      <c r="B12" s="120"/>
      <c r="C12" s="215" t="s">
        <v>364</v>
      </c>
      <c r="D12" s="35" t="s">
        <v>265</v>
      </c>
      <c r="E12" s="36">
        <v>93</v>
      </c>
      <c r="F12" s="35" t="s">
        <v>158</v>
      </c>
      <c r="G12" s="37">
        <v>12.5</v>
      </c>
      <c r="H12" s="216"/>
      <c r="J12" s="35"/>
      <c r="K12" s="36"/>
      <c r="L12" s="35"/>
      <c r="M12" s="37"/>
    </row>
    <row r="13" spans="2:13" ht="12.75">
      <c r="B13" s="120"/>
      <c r="C13" s="215" t="s">
        <v>74</v>
      </c>
      <c r="D13" s="35" t="s">
        <v>268</v>
      </c>
      <c r="E13" s="36">
        <v>93</v>
      </c>
      <c r="F13" s="35" t="s">
        <v>137</v>
      </c>
      <c r="G13" s="37">
        <v>12.6</v>
      </c>
      <c r="H13" s="216"/>
      <c r="J13" s="35"/>
      <c r="K13" s="36"/>
      <c r="L13" s="35"/>
      <c r="M13" s="37"/>
    </row>
    <row r="14" spans="2:13" ht="12.75">
      <c r="B14" s="120"/>
      <c r="C14" s="120" t="s">
        <v>76</v>
      </c>
      <c r="D14" s="35" t="s">
        <v>269</v>
      </c>
      <c r="E14" s="36">
        <v>92</v>
      </c>
      <c r="F14" s="35" t="s">
        <v>208</v>
      </c>
      <c r="G14" s="37">
        <v>12.8</v>
      </c>
      <c r="J14" s="35"/>
      <c r="K14" s="36"/>
      <c r="L14" s="35"/>
      <c r="M14" s="37"/>
    </row>
    <row r="15" spans="2:13" ht="12.75">
      <c r="B15" s="120"/>
      <c r="C15" s="215"/>
      <c r="D15" s="38"/>
      <c r="E15" s="39"/>
      <c r="F15" s="217"/>
      <c r="G15" s="45"/>
      <c r="H15" s="216"/>
      <c r="J15" s="35"/>
      <c r="K15" s="36"/>
      <c r="L15" s="35"/>
      <c r="M15" s="37"/>
    </row>
    <row r="16" spans="2:13" ht="12.75">
      <c r="B16" s="120" t="s">
        <v>365</v>
      </c>
      <c r="C16" s="215" t="s">
        <v>62</v>
      </c>
      <c r="D16" s="35" t="s">
        <v>249</v>
      </c>
      <c r="E16" s="36">
        <v>94</v>
      </c>
      <c r="F16" s="35" t="s">
        <v>26</v>
      </c>
      <c r="G16" s="37">
        <v>11.5</v>
      </c>
      <c r="H16" s="216"/>
      <c r="J16" s="35"/>
      <c r="K16" s="36"/>
      <c r="L16" s="35"/>
      <c r="M16" s="37"/>
    </row>
    <row r="17" spans="2:13" ht="12.75">
      <c r="B17" s="120"/>
      <c r="C17" s="215" t="s">
        <v>362</v>
      </c>
      <c r="D17" s="35" t="s">
        <v>258</v>
      </c>
      <c r="E17" s="36">
        <v>92</v>
      </c>
      <c r="F17" s="35" t="s">
        <v>244</v>
      </c>
      <c r="G17" s="37">
        <v>12.1</v>
      </c>
      <c r="H17" s="216"/>
      <c r="J17" s="35"/>
      <c r="K17" s="36"/>
      <c r="L17" s="35"/>
      <c r="M17" s="37"/>
    </row>
    <row r="18" spans="2:13" ht="12.75">
      <c r="B18" s="120"/>
      <c r="C18" s="215" t="s">
        <v>363</v>
      </c>
      <c r="D18" s="35" t="s">
        <v>256</v>
      </c>
      <c r="E18" s="36">
        <v>92</v>
      </c>
      <c r="F18" s="35" t="s">
        <v>134</v>
      </c>
      <c r="G18" s="37">
        <v>12.1</v>
      </c>
      <c r="H18" s="216"/>
      <c r="J18" s="35"/>
      <c r="K18" s="36"/>
      <c r="L18" s="35"/>
      <c r="M18" s="37"/>
    </row>
    <row r="19" spans="2:13" ht="12.75">
      <c r="B19" s="120"/>
      <c r="C19" s="215" t="s">
        <v>364</v>
      </c>
      <c r="D19" s="35" t="s">
        <v>266</v>
      </c>
      <c r="E19" s="36">
        <v>92</v>
      </c>
      <c r="F19" s="35" t="s">
        <v>135</v>
      </c>
      <c r="G19" s="37">
        <v>12.5</v>
      </c>
      <c r="H19" s="216"/>
      <c r="J19" s="35"/>
      <c r="K19" s="36"/>
      <c r="L19" s="35"/>
      <c r="M19" s="37"/>
    </row>
    <row r="20" spans="2:13" ht="12.75">
      <c r="B20" s="120"/>
      <c r="C20" s="215" t="s">
        <v>74</v>
      </c>
      <c r="D20" s="35" t="s">
        <v>267</v>
      </c>
      <c r="E20" s="36">
        <v>92</v>
      </c>
      <c r="F20" s="35" t="s">
        <v>158</v>
      </c>
      <c r="G20" s="37">
        <v>12.6</v>
      </c>
      <c r="H20" s="216"/>
      <c r="J20" s="35"/>
      <c r="K20" s="36"/>
      <c r="L20" s="35"/>
      <c r="M20" s="37"/>
    </row>
    <row r="21" spans="2:13" ht="12.75">
      <c r="B21" s="120"/>
      <c r="C21" s="218" t="s">
        <v>76</v>
      </c>
      <c r="D21" s="35" t="s">
        <v>272</v>
      </c>
      <c r="E21" s="36">
        <v>92</v>
      </c>
      <c r="F21" s="35" t="s">
        <v>138</v>
      </c>
      <c r="G21" s="37">
        <v>13.4</v>
      </c>
      <c r="H21" s="216"/>
      <c r="J21" s="35"/>
      <c r="K21" s="36"/>
      <c r="L21" s="35"/>
      <c r="M21" s="37"/>
    </row>
    <row r="22" spans="2:13" ht="12.75">
      <c r="B22" s="216"/>
      <c r="C22" s="216"/>
      <c r="D22" s="38"/>
      <c r="E22" s="39"/>
      <c r="F22" s="217"/>
      <c r="G22" s="45"/>
      <c r="H22" s="216"/>
      <c r="I22" s="216"/>
      <c r="J22" s="35"/>
      <c r="K22" s="36"/>
      <c r="L22" s="35"/>
      <c r="M22" s="37"/>
    </row>
    <row r="23" spans="2:13" ht="12.75">
      <c r="B23" s="216"/>
      <c r="C23" s="216"/>
      <c r="D23" s="38"/>
      <c r="E23" s="39"/>
      <c r="F23" s="217"/>
      <c r="G23" s="45"/>
      <c r="H23" s="216"/>
      <c r="I23" s="216"/>
      <c r="J23" s="35"/>
      <c r="K23" s="36"/>
      <c r="L23" s="35"/>
      <c r="M23" s="37"/>
    </row>
    <row r="24" spans="2:13" ht="12.75">
      <c r="B24" s="215" t="s">
        <v>366</v>
      </c>
      <c r="C24" s="215" t="s">
        <v>62</v>
      </c>
      <c r="D24" s="35" t="s">
        <v>250</v>
      </c>
      <c r="E24" s="36">
        <v>92</v>
      </c>
      <c r="F24" s="35" t="s">
        <v>135</v>
      </c>
      <c r="G24" s="37">
        <v>11.7</v>
      </c>
      <c r="H24" s="216"/>
      <c r="I24" s="216"/>
      <c r="J24" s="35"/>
      <c r="K24" s="36"/>
      <c r="L24" s="35"/>
      <c r="M24" s="37"/>
    </row>
    <row r="25" spans="2:13" ht="12.75">
      <c r="B25" s="215"/>
      <c r="C25" s="215" t="s">
        <v>362</v>
      </c>
      <c r="D25" s="35" t="s">
        <v>254</v>
      </c>
      <c r="E25" s="36">
        <v>94</v>
      </c>
      <c r="F25" s="35" t="s">
        <v>132</v>
      </c>
      <c r="G25" s="37">
        <v>12</v>
      </c>
      <c r="H25" s="216"/>
      <c r="I25" s="216"/>
      <c r="J25" s="35"/>
      <c r="K25" s="36"/>
      <c r="L25" s="35"/>
      <c r="M25" s="37"/>
    </row>
    <row r="26" spans="2:13" ht="12.75">
      <c r="B26" s="215"/>
      <c r="C26" s="215" t="s">
        <v>363</v>
      </c>
      <c r="D26" s="35" t="s">
        <v>259</v>
      </c>
      <c r="E26" s="36">
        <v>91</v>
      </c>
      <c r="F26" s="35" t="s">
        <v>208</v>
      </c>
      <c r="G26" s="37">
        <v>12.1</v>
      </c>
      <c r="H26" s="216"/>
      <c r="I26" s="216"/>
      <c r="J26" s="35"/>
      <c r="K26" s="36"/>
      <c r="L26" s="35"/>
      <c r="M26" s="37"/>
    </row>
    <row r="27" spans="2:13" ht="12.75">
      <c r="B27" s="215"/>
      <c r="C27" s="215" t="s">
        <v>364</v>
      </c>
      <c r="D27" s="35" t="s">
        <v>255</v>
      </c>
      <c r="E27" s="36">
        <v>92</v>
      </c>
      <c r="F27" s="35" t="s">
        <v>134</v>
      </c>
      <c r="G27" s="37">
        <v>12.1</v>
      </c>
      <c r="H27" s="216"/>
      <c r="I27" s="216"/>
      <c r="J27" s="35"/>
      <c r="K27" s="36"/>
      <c r="L27" s="35"/>
      <c r="M27" s="37"/>
    </row>
    <row r="28" spans="2:13" ht="12.75">
      <c r="B28" s="215"/>
      <c r="C28" s="215" t="s">
        <v>74</v>
      </c>
      <c r="D28" s="35" t="s">
        <v>273</v>
      </c>
      <c r="E28" s="36">
        <v>91</v>
      </c>
      <c r="F28" s="35" t="s">
        <v>137</v>
      </c>
      <c r="G28" s="37">
        <v>15</v>
      </c>
      <c r="H28" s="216"/>
      <c r="I28" s="216"/>
      <c r="J28" s="35"/>
      <c r="K28" s="36"/>
      <c r="L28" s="35"/>
      <c r="M28" s="37"/>
    </row>
    <row r="29" spans="2:13" ht="12.75">
      <c r="B29" s="215"/>
      <c r="C29" s="218" t="s">
        <v>76</v>
      </c>
      <c r="D29" s="38"/>
      <c r="E29" s="39"/>
      <c r="F29" s="217"/>
      <c r="G29" s="45"/>
      <c r="H29" s="216"/>
      <c r="I29" s="216"/>
      <c r="J29" s="35"/>
      <c r="K29" s="36"/>
      <c r="L29" s="35"/>
      <c r="M29" s="37"/>
    </row>
    <row r="30" spans="2:13" ht="12.75">
      <c r="B30" s="216"/>
      <c r="C30" s="216"/>
      <c r="D30" s="38"/>
      <c r="E30" s="39"/>
      <c r="F30" s="217"/>
      <c r="G30" s="45"/>
      <c r="H30" s="216"/>
      <c r="I30" s="216"/>
      <c r="J30" s="35"/>
      <c r="K30" s="36"/>
      <c r="L30" s="35"/>
      <c r="M30" s="37"/>
    </row>
    <row r="31" spans="2:13" ht="12.75">
      <c r="B31" s="216"/>
      <c r="C31" s="216"/>
      <c r="D31" s="38"/>
      <c r="E31" s="39"/>
      <c r="F31" s="217"/>
      <c r="G31" s="45"/>
      <c r="H31" s="216"/>
      <c r="I31" s="216"/>
      <c r="J31" s="35"/>
      <c r="K31" s="36"/>
      <c r="L31" s="35"/>
      <c r="M31" s="37"/>
    </row>
    <row r="32" spans="2:13" ht="12.75">
      <c r="B32" s="215" t="s">
        <v>367</v>
      </c>
      <c r="C32" s="215" t="s">
        <v>62</v>
      </c>
      <c r="D32" s="35" t="s">
        <v>251</v>
      </c>
      <c r="E32" s="36">
        <v>92</v>
      </c>
      <c r="F32" s="35" t="s">
        <v>158</v>
      </c>
      <c r="G32" s="37">
        <v>11.7</v>
      </c>
      <c r="H32" s="216"/>
      <c r="I32" s="216"/>
      <c r="J32" s="35"/>
      <c r="K32" s="36"/>
      <c r="L32" s="35"/>
      <c r="M32" s="37"/>
    </row>
    <row r="33" spans="2:13" ht="12.75">
      <c r="B33" s="215"/>
      <c r="C33" s="215" t="s">
        <v>362</v>
      </c>
      <c r="D33" s="35" t="s">
        <v>253</v>
      </c>
      <c r="E33" s="36">
        <v>94</v>
      </c>
      <c r="F33" s="35" t="s">
        <v>132</v>
      </c>
      <c r="G33" s="37">
        <v>11.9</v>
      </c>
      <c r="H33" s="216"/>
      <c r="I33" s="216"/>
      <c r="J33" s="35"/>
      <c r="K33" s="36"/>
      <c r="L33" s="35"/>
      <c r="M33" s="37"/>
    </row>
    <row r="34" spans="2:9" ht="12.75">
      <c r="B34" s="215"/>
      <c r="C34" s="215" t="s">
        <v>363</v>
      </c>
      <c r="D34" s="35" t="s">
        <v>257</v>
      </c>
      <c r="E34" s="36">
        <v>93</v>
      </c>
      <c r="F34" s="35" t="s">
        <v>135</v>
      </c>
      <c r="G34" s="37">
        <v>12.1</v>
      </c>
      <c r="H34" s="216"/>
      <c r="I34" s="216"/>
    </row>
    <row r="35" spans="2:9" ht="12.75">
      <c r="B35" s="215"/>
      <c r="C35" s="215" t="s">
        <v>364</v>
      </c>
      <c r="D35" s="35" t="s">
        <v>260</v>
      </c>
      <c r="E35" s="36">
        <v>91</v>
      </c>
      <c r="F35" s="35" t="s">
        <v>26</v>
      </c>
      <c r="G35" s="37">
        <v>12.3</v>
      </c>
      <c r="H35" s="216"/>
      <c r="I35" s="216"/>
    </row>
    <row r="36" spans="2:9" ht="12.75">
      <c r="B36" s="215"/>
      <c r="C36" s="215" t="s">
        <v>74</v>
      </c>
      <c r="D36" s="35" t="s">
        <v>271</v>
      </c>
      <c r="E36" s="36">
        <v>93</v>
      </c>
      <c r="F36" s="35" t="s">
        <v>138</v>
      </c>
      <c r="G36" s="37">
        <v>13.3</v>
      </c>
      <c r="H36" s="216"/>
      <c r="I36" s="216"/>
    </row>
    <row r="37" spans="2:9" ht="12.75">
      <c r="B37" s="215"/>
      <c r="C37" s="215"/>
      <c r="D37" s="38"/>
      <c r="E37" s="39"/>
      <c r="F37" s="217"/>
      <c r="G37" s="45"/>
      <c r="H37" s="216"/>
      <c r="I37" s="216"/>
    </row>
    <row r="38" spans="2:9" ht="12.75">
      <c r="B38" s="215"/>
      <c r="C38" s="215"/>
      <c r="D38" s="38"/>
      <c r="E38" s="39"/>
      <c r="F38" s="217"/>
      <c r="G38" s="45"/>
      <c r="H38" s="216"/>
      <c r="I38" s="216"/>
    </row>
    <row r="39" spans="2:9" ht="12.75">
      <c r="B39" s="215" t="s">
        <v>368</v>
      </c>
      <c r="C39" s="215" t="s">
        <v>62</v>
      </c>
      <c r="D39" s="35" t="s">
        <v>248</v>
      </c>
      <c r="E39" s="36">
        <v>92</v>
      </c>
      <c r="F39" s="35" t="s">
        <v>244</v>
      </c>
      <c r="G39" s="37">
        <v>11.2</v>
      </c>
      <c r="H39" s="216"/>
      <c r="I39" s="216"/>
    </row>
    <row r="40" spans="2:9" ht="12.75">
      <c r="B40" s="215"/>
      <c r="C40" s="215" t="s">
        <v>362</v>
      </c>
      <c r="D40" s="35" t="s">
        <v>252</v>
      </c>
      <c r="E40" s="36">
        <v>93</v>
      </c>
      <c r="F40" s="35" t="s">
        <v>132</v>
      </c>
      <c r="G40" s="37">
        <v>11.8</v>
      </c>
      <c r="H40" s="216"/>
      <c r="I40" s="216"/>
    </row>
    <row r="41" spans="2:9" ht="12.75">
      <c r="B41" s="215"/>
      <c r="C41" s="215" t="s">
        <v>363</v>
      </c>
      <c r="D41" s="38" t="s">
        <v>369</v>
      </c>
      <c r="E41" s="39"/>
      <c r="F41" s="38" t="s">
        <v>361</v>
      </c>
      <c r="G41" s="45">
        <v>11.9</v>
      </c>
      <c r="H41" s="216"/>
      <c r="I41" s="216"/>
    </row>
    <row r="42" spans="2:9" ht="12.75">
      <c r="B42" s="215"/>
      <c r="C42" s="215" t="s">
        <v>364</v>
      </c>
      <c r="D42" s="35" t="s">
        <v>261</v>
      </c>
      <c r="E42" s="36">
        <v>92</v>
      </c>
      <c r="F42" s="35" t="s">
        <v>244</v>
      </c>
      <c r="G42" s="37">
        <v>12.3</v>
      </c>
      <c r="H42" s="216"/>
      <c r="I42" s="216"/>
    </row>
    <row r="43" spans="2:9" ht="12.75">
      <c r="B43" s="215"/>
      <c r="C43" s="215" t="s">
        <v>74</v>
      </c>
      <c r="D43" s="35" t="s">
        <v>264</v>
      </c>
      <c r="E43" s="36">
        <v>94</v>
      </c>
      <c r="F43" s="35" t="s">
        <v>208</v>
      </c>
      <c r="G43" s="37">
        <v>12.5</v>
      </c>
      <c r="H43" s="216"/>
      <c r="I43" s="216"/>
    </row>
    <row r="44" spans="2:9" ht="12.75">
      <c r="B44" s="215"/>
      <c r="C44" s="215" t="s">
        <v>76</v>
      </c>
      <c r="D44" s="35" t="s">
        <v>270</v>
      </c>
      <c r="E44" s="36">
        <v>93</v>
      </c>
      <c r="F44" s="35" t="s">
        <v>138</v>
      </c>
      <c r="G44" s="37">
        <v>13.1</v>
      </c>
      <c r="H44" s="216"/>
      <c r="I44" s="216"/>
    </row>
    <row r="45" spans="2:9" ht="12.75">
      <c r="B45" s="215"/>
      <c r="C45" s="215"/>
      <c r="D45" s="38"/>
      <c r="E45" s="39"/>
      <c r="F45" s="217"/>
      <c r="G45" s="45"/>
      <c r="H45" s="216"/>
      <c r="I45" s="216"/>
    </row>
    <row r="46" spans="2:9" ht="12.75">
      <c r="B46" s="215" t="s">
        <v>370</v>
      </c>
      <c r="C46" s="215"/>
      <c r="D46" s="215"/>
      <c r="E46" s="216"/>
      <c r="F46" s="216"/>
      <c r="G46" s="216"/>
      <c r="H46" s="216"/>
      <c r="I46" s="216"/>
    </row>
    <row r="47" spans="4:8" ht="12.75">
      <c r="D47" s="214"/>
      <c r="E47" s="214"/>
      <c r="F47" s="214"/>
      <c r="G47" s="214"/>
      <c r="H47" s="214"/>
    </row>
    <row r="48" spans="2:8" ht="12.75">
      <c r="B48" s="215" t="s">
        <v>62</v>
      </c>
      <c r="D48" s="35" t="s">
        <v>249</v>
      </c>
      <c r="E48" s="36">
        <v>94</v>
      </c>
      <c r="F48" s="35" t="s">
        <v>26</v>
      </c>
      <c r="G48" s="37">
        <v>11.5</v>
      </c>
      <c r="H48">
        <v>11</v>
      </c>
    </row>
    <row r="49" spans="2:8" ht="12.75">
      <c r="B49" s="215" t="s">
        <v>362</v>
      </c>
      <c r="D49" s="35" t="s">
        <v>248</v>
      </c>
      <c r="E49" s="36">
        <v>92</v>
      </c>
      <c r="F49" s="35" t="s">
        <v>244</v>
      </c>
      <c r="G49" s="37">
        <v>11.7</v>
      </c>
      <c r="H49">
        <v>9</v>
      </c>
    </row>
    <row r="50" spans="2:8" ht="12.75">
      <c r="B50" s="215" t="s">
        <v>363</v>
      </c>
      <c r="D50" s="35" t="s">
        <v>251</v>
      </c>
      <c r="E50" s="36">
        <v>92</v>
      </c>
      <c r="F50" s="35" t="s">
        <v>158</v>
      </c>
      <c r="G50" s="37">
        <v>11.8</v>
      </c>
      <c r="H50">
        <v>8</v>
      </c>
    </row>
    <row r="51" spans="2:8" ht="12.75">
      <c r="B51" s="215" t="s">
        <v>364</v>
      </c>
      <c r="D51" s="35" t="s">
        <v>252</v>
      </c>
      <c r="E51" s="36">
        <v>93</v>
      </c>
      <c r="F51" s="35" t="s">
        <v>132</v>
      </c>
      <c r="G51" s="37">
        <v>11.9</v>
      </c>
      <c r="H51">
        <v>7</v>
      </c>
    </row>
    <row r="52" spans="2:8" ht="12.75">
      <c r="B52" s="215" t="s">
        <v>74</v>
      </c>
      <c r="D52" s="35" t="s">
        <v>250</v>
      </c>
      <c r="E52" s="36">
        <v>92</v>
      </c>
      <c r="F52" s="35" t="s">
        <v>135</v>
      </c>
      <c r="G52" s="37">
        <v>12</v>
      </c>
      <c r="H52">
        <v>6</v>
      </c>
    </row>
    <row r="53" spans="2:8" ht="12.75">
      <c r="B53" s="218" t="s">
        <v>76</v>
      </c>
      <c r="D53" s="38" t="s">
        <v>360</v>
      </c>
      <c r="E53" s="39"/>
      <c r="F53" s="38" t="s">
        <v>361</v>
      </c>
      <c r="G53" s="45">
        <v>12</v>
      </c>
      <c r="H53">
        <v>5</v>
      </c>
    </row>
    <row r="54" spans="4:7" ht="12.75">
      <c r="D54" s="35"/>
      <c r="E54" s="36"/>
      <c r="F54" s="35"/>
      <c r="G54" s="37"/>
    </row>
    <row r="55" spans="2:7" ht="12.75">
      <c r="B55" s="120" t="s">
        <v>371</v>
      </c>
      <c r="C55" s="120"/>
      <c r="D55" s="219"/>
      <c r="E55" s="36"/>
      <c r="F55" s="35"/>
      <c r="G55" s="37"/>
    </row>
    <row r="56" spans="4:7" ht="12.75">
      <c r="D56" s="35"/>
      <c r="E56" s="36"/>
      <c r="F56" s="35"/>
      <c r="G56" s="37"/>
    </row>
    <row r="57" spans="2:8" ht="12.75">
      <c r="B57" s="120" t="s">
        <v>62</v>
      </c>
      <c r="D57" s="38" t="s">
        <v>369</v>
      </c>
      <c r="E57" s="39"/>
      <c r="F57" s="38" t="s">
        <v>361</v>
      </c>
      <c r="G57" s="45">
        <v>12</v>
      </c>
      <c r="H57">
        <v>4</v>
      </c>
    </row>
    <row r="58" spans="2:8" ht="12.75">
      <c r="B58" s="120" t="s">
        <v>362</v>
      </c>
      <c r="D58" s="35" t="s">
        <v>258</v>
      </c>
      <c r="E58" s="36">
        <v>92</v>
      </c>
      <c r="F58" s="35" t="s">
        <v>244</v>
      </c>
      <c r="G58" s="45">
        <v>12</v>
      </c>
      <c r="H58">
        <v>3</v>
      </c>
    </row>
    <row r="59" spans="2:8" ht="12.75">
      <c r="B59" s="120" t="s">
        <v>363</v>
      </c>
      <c r="D59" s="35" t="s">
        <v>253</v>
      </c>
      <c r="E59" s="36">
        <v>94</v>
      </c>
      <c r="F59" s="35" t="s">
        <v>132</v>
      </c>
      <c r="G59" s="45">
        <v>12</v>
      </c>
      <c r="H59">
        <v>2</v>
      </c>
    </row>
    <row r="60" spans="2:8" ht="12.75">
      <c r="B60" s="120" t="s">
        <v>364</v>
      </c>
      <c r="D60" s="35" t="s">
        <v>259</v>
      </c>
      <c r="E60" s="36">
        <v>91</v>
      </c>
      <c r="F60" s="35" t="s">
        <v>208</v>
      </c>
      <c r="G60" s="45">
        <v>12.1</v>
      </c>
      <c r="H60">
        <v>1</v>
      </c>
    </row>
    <row r="61" spans="2:7" ht="12.75">
      <c r="B61" s="120" t="s">
        <v>74</v>
      </c>
      <c r="D61" s="35" t="s">
        <v>254</v>
      </c>
      <c r="E61" s="36">
        <v>94</v>
      </c>
      <c r="F61" s="35" t="s">
        <v>132</v>
      </c>
      <c r="G61" s="45">
        <v>12.1</v>
      </c>
    </row>
    <row r="62" spans="2:7" ht="12.75">
      <c r="B62" s="120" t="s">
        <v>76</v>
      </c>
      <c r="D62" s="35" t="s">
        <v>257</v>
      </c>
      <c r="E62" s="36">
        <v>93</v>
      </c>
      <c r="F62" s="35" t="s">
        <v>135</v>
      </c>
      <c r="G62" s="45">
        <v>12.2</v>
      </c>
    </row>
    <row r="63" spans="4:7" ht="12.75">
      <c r="D63" s="35"/>
      <c r="E63" s="36"/>
      <c r="F63" s="35"/>
      <c r="G63" s="37"/>
    </row>
    <row r="64" spans="4:7" ht="12.75">
      <c r="D64" s="35"/>
      <c r="E64" s="36"/>
      <c r="F64" s="35"/>
      <c r="G64" s="37"/>
    </row>
    <row r="65" spans="2:3" ht="12.75">
      <c r="B65" s="120" t="s">
        <v>242</v>
      </c>
      <c r="C65" s="120"/>
    </row>
    <row r="66" spans="4:8" ht="12.75">
      <c r="D66" s="214" t="s">
        <v>355</v>
      </c>
      <c r="E66" s="214" t="s">
        <v>356</v>
      </c>
      <c r="F66" s="214" t="s">
        <v>357</v>
      </c>
      <c r="G66" s="214" t="s">
        <v>358</v>
      </c>
      <c r="H66" s="214" t="s">
        <v>372</v>
      </c>
    </row>
    <row r="67" spans="4:8" ht="12.75">
      <c r="D67" s="214"/>
      <c r="E67" s="214"/>
      <c r="F67" s="214"/>
      <c r="G67" s="214"/>
      <c r="H67" s="214"/>
    </row>
    <row r="68" spans="2:12" ht="12.75">
      <c r="B68" t="s">
        <v>62</v>
      </c>
      <c r="C68" s="215"/>
      <c r="D68" s="35" t="s">
        <v>373</v>
      </c>
      <c r="E68" s="36"/>
      <c r="F68" s="38" t="s">
        <v>361</v>
      </c>
      <c r="G68" s="37">
        <v>54.8</v>
      </c>
      <c r="H68">
        <v>11</v>
      </c>
      <c r="J68" s="35"/>
      <c r="K68" s="36"/>
      <c r="L68" s="35"/>
    </row>
    <row r="69" spans="2:12" ht="12.75">
      <c r="B69" t="s">
        <v>362</v>
      </c>
      <c r="C69" s="215"/>
      <c r="D69" s="35" t="s">
        <v>258</v>
      </c>
      <c r="E69" s="36">
        <v>92</v>
      </c>
      <c r="F69" s="35" t="s">
        <v>244</v>
      </c>
      <c r="G69" s="37">
        <v>55.9</v>
      </c>
      <c r="H69">
        <v>9</v>
      </c>
      <c r="J69" s="35"/>
      <c r="K69" s="36"/>
      <c r="L69" s="35"/>
    </row>
    <row r="70" spans="2:12" ht="12.75">
      <c r="B70" t="s">
        <v>363</v>
      </c>
      <c r="C70" s="215"/>
      <c r="D70" s="35" t="s">
        <v>374</v>
      </c>
      <c r="E70" s="36">
        <v>92</v>
      </c>
      <c r="F70" s="35" t="s">
        <v>158</v>
      </c>
      <c r="G70" s="37">
        <v>56.3</v>
      </c>
      <c r="H70">
        <v>8</v>
      </c>
      <c r="J70" s="35"/>
      <c r="K70" s="36"/>
      <c r="L70" s="35"/>
    </row>
    <row r="71" spans="2:12" ht="12.75">
      <c r="B71" t="s">
        <v>364</v>
      </c>
      <c r="C71" s="215"/>
      <c r="D71" s="35" t="s">
        <v>262</v>
      </c>
      <c r="E71" s="36">
        <v>93</v>
      </c>
      <c r="F71" s="35" t="s">
        <v>137</v>
      </c>
      <c r="G71" s="37">
        <v>56.7</v>
      </c>
      <c r="H71">
        <v>7</v>
      </c>
      <c r="J71" s="35"/>
      <c r="K71" s="36"/>
      <c r="L71" s="35"/>
    </row>
    <row r="72" spans="2:12" ht="12.75">
      <c r="B72" t="s">
        <v>74</v>
      </c>
      <c r="C72" s="215"/>
      <c r="D72" s="35" t="s">
        <v>276</v>
      </c>
      <c r="E72" s="36">
        <v>95</v>
      </c>
      <c r="F72" s="35" t="s">
        <v>137</v>
      </c>
      <c r="G72" s="37">
        <v>56.9</v>
      </c>
      <c r="H72">
        <v>6</v>
      </c>
      <c r="J72" s="35"/>
      <c r="K72" s="36"/>
      <c r="L72" s="35"/>
    </row>
    <row r="73" spans="2:12" ht="12.75">
      <c r="B73" t="s">
        <v>76</v>
      </c>
      <c r="D73" s="35" t="s">
        <v>277</v>
      </c>
      <c r="E73" s="36">
        <v>93</v>
      </c>
      <c r="F73" s="35" t="s">
        <v>244</v>
      </c>
      <c r="G73" s="37">
        <v>57.4</v>
      </c>
      <c r="H73">
        <v>5</v>
      </c>
      <c r="J73" s="35"/>
      <c r="K73" s="36"/>
      <c r="L73" s="35"/>
    </row>
    <row r="74" spans="2:12" ht="12.75">
      <c r="B74" t="s">
        <v>80</v>
      </c>
      <c r="D74" s="35" t="s">
        <v>278</v>
      </c>
      <c r="E74" s="36">
        <v>94</v>
      </c>
      <c r="F74" s="35" t="s">
        <v>132</v>
      </c>
      <c r="G74" s="37">
        <v>57.5</v>
      </c>
      <c r="H74">
        <v>4</v>
      </c>
      <c r="J74" s="35"/>
      <c r="K74" s="36"/>
      <c r="L74" s="35"/>
    </row>
    <row r="75" spans="2:12" ht="12.75">
      <c r="B75" t="s">
        <v>84</v>
      </c>
      <c r="D75" s="35" t="s">
        <v>264</v>
      </c>
      <c r="E75" s="36">
        <v>94</v>
      </c>
      <c r="F75" s="35" t="s">
        <v>208</v>
      </c>
      <c r="G75" s="37">
        <v>57.7</v>
      </c>
      <c r="H75">
        <v>3</v>
      </c>
      <c r="J75" s="35"/>
      <c r="K75" s="36"/>
      <c r="L75" s="35"/>
    </row>
    <row r="76" spans="2:12" ht="12.75">
      <c r="B76" t="s">
        <v>87</v>
      </c>
      <c r="C76" s="215"/>
      <c r="D76" s="35" t="s">
        <v>279</v>
      </c>
      <c r="E76" s="36">
        <v>91</v>
      </c>
      <c r="F76" s="35" t="s">
        <v>132</v>
      </c>
      <c r="G76" s="37">
        <v>58.4</v>
      </c>
      <c r="H76">
        <v>2</v>
      </c>
      <c r="J76" s="35"/>
      <c r="K76" s="36"/>
      <c r="L76" s="35"/>
    </row>
    <row r="77" spans="2:12" ht="12.75">
      <c r="B77" t="s">
        <v>90</v>
      </c>
      <c r="C77" s="215"/>
      <c r="D77" s="35" t="s">
        <v>375</v>
      </c>
      <c r="E77" s="36"/>
      <c r="F77" s="38" t="s">
        <v>361</v>
      </c>
      <c r="G77" s="37">
        <v>58.6</v>
      </c>
      <c r="H77">
        <v>1</v>
      </c>
      <c r="J77" s="35"/>
      <c r="K77" s="36"/>
      <c r="L77" s="35"/>
    </row>
    <row r="78" spans="2:12" ht="12.75">
      <c r="B78" t="s">
        <v>94</v>
      </c>
      <c r="C78" s="215"/>
      <c r="D78" s="35" t="s">
        <v>280</v>
      </c>
      <c r="E78" s="36">
        <v>91</v>
      </c>
      <c r="F78" s="35" t="s">
        <v>244</v>
      </c>
      <c r="G78" s="37">
        <v>58.7</v>
      </c>
      <c r="J78" s="35"/>
      <c r="K78" s="36"/>
      <c r="L78" s="35"/>
    </row>
    <row r="79" spans="2:12" ht="12.75">
      <c r="B79" t="s">
        <v>98</v>
      </c>
      <c r="C79" s="215"/>
      <c r="D79" s="35" t="s">
        <v>281</v>
      </c>
      <c r="E79" s="36">
        <v>93</v>
      </c>
      <c r="F79" s="35" t="s">
        <v>135</v>
      </c>
      <c r="G79" s="37">
        <v>59.1</v>
      </c>
      <c r="J79" s="35"/>
      <c r="K79" s="36"/>
      <c r="L79" s="35"/>
    </row>
    <row r="80" spans="2:12" ht="12.75">
      <c r="B80" t="s">
        <v>376</v>
      </c>
      <c r="C80" s="215"/>
      <c r="D80" s="35" t="s">
        <v>282</v>
      </c>
      <c r="E80" s="36">
        <v>94</v>
      </c>
      <c r="F80" s="35" t="s">
        <v>208</v>
      </c>
      <c r="G80" s="37">
        <v>59.6</v>
      </c>
      <c r="J80" s="35"/>
      <c r="K80" s="36"/>
      <c r="L80" s="35"/>
    </row>
    <row r="81" spans="2:12" ht="12.75">
      <c r="B81" t="s">
        <v>377</v>
      </c>
      <c r="C81" s="218"/>
      <c r="D81" s="35" t="s">
        <v>283</v>
      </c>
      <c r="E81" s="36">
        <v>93</v>
      </c>
      <c r="F81" s="35" t="s">
        <v>134</v>
      </c>
      <c r="G81" s="37">
        <v>59.7</v>
      </c>
      <c r="J81" s="35"/>
      <c r="K81" s="36"/>
      <c r="L81" s="35"/>
    </row>
    <row r="82" spans="2:12" ht="12.75">
      <c r="B82" t="s">
        <v>378</v>
      </c>
      <c r="D82" s="35" t="s">
        <v>284</v>
      </c>
      <c r="E82" s="36">
        <v>93</v>
      </c>
      <c r="F82" s="35" t="s">
        <v>135</v>
      </c>
      <c r="G82" s="37">
        <v>60.1</v>
      </c>
      <c r="J82" s="35"/>
      <c r="K82" s="36"/>
      <c r="L82" s="35"/>
    </row>
    <row r="83" spans="2:12" ht="12.75">
      <c r="B83" t="s">
        <v>379</v>
      </c>
      <c r="D83" s="35" t="s">
        <v>285</v>
      </c>
      <c r="E83" s="36">
        <v>92</v>
      </c>
      <c r="F83" s="35" t="s">
        <v>134</v>
      </c>
      <c r="G83" s="37">
        <v>61</v>
      </c>
      <c r="J83" s="35"/>
      <c r="K83" s="36"/>
      <c r="L83" s="35"/>
    </row>
    <row r="84" spans="2:12" ht="12.75">
      <c r="B84" t="s">
        <v>380</v>
      </c>
      <c r="C84" s="215"/>
      <c r="D84" s="35" t="s">
        <v>286</v>
      </c>
      <c r="E84" s="36">
        <v>91</v>
      </c>
      <c r="F84" s="35" t="s">
        <v>134</v>
      </c>
      <c r="G84" s="37">
        <v>61.6</v>
      </c>
      <c r="J84" s="35"/>
      <c r="K84" s="36"/>
      <c r="L84" s="35"/>
    </row>
    <row r="85" spans="2:12" ht="12.75">
      <c r="B85" t="s">
        <v>381</v>
      </c>
      <c r="C85" s="215"/>
      <c r="D85" s="35" t="s">
        <v>287</v>
      </c>
      <c r="E85" s="36">
        <v>92</v>
      </c>
      <c r="F85" s="35" t="s">
        <v>26</v>
      </c>
      <c r="G85" s="37">
        <v>62.8</v>
      </c>
      <c r="J85" s="35"/>
      <c r="K85" s="36"/>
      <c r="L85" s="35"/>
    </row>
    <row r="86" spans="2:12" ht="12.75">
      <c r="B86" t="s">
        <v>382</v>
      </c>
      <c r="C86" s="215"/>
      <c r="D86" s="35" t="s">
        <v>288</v>
      </c>
      <c r="E86" s="36">
        <v>94</v>
      </c>
      <c r="F86" s="35" t="s">
        <v>158</v>
      </c>
      <c r="G86" s="37">
        <v>63.8</v>
      </c>
      <c r="J86" s="35"/>
      <c r="K86" s="36"/>
      <c r="L86" s="35"/>
    </row>
    <row r="87" spans="2:12" ht="12.75">
      <c r="B87" t="s">
        <v>383</v>
      </c>
      <c r="C87" s="215"/>
      <c r="D87" s="35" t="s">
        <v>289</v>
      </c>
      <c r="E87" s="36">
        <v>92</v>
      </c>
      <c r="F87" s="35" t="s">
        <v>26</v>
      </c>
      <c r="G87" s="37">
        <v>64.3</v>
      </c>
      <c r="J87" s="35"/>
      <c r="K87" s="36"/>
      <c r="L87" s="35"/>
    </row>
    <row r="88" spans="2:12" ht="12.75">
      <c r="B88" t="s">
        <v>384</v>
      </c>
      <c r="C88" s="215"/>
      <c r="D88" s="35" t="s">
        <v>290</v>
      </c>
      <c r="E88" s="36">
        <v>94</v>
      </c>
      <c r="F88" s="35" t="s">
        <v>135</v>
      </c>
      <c r="G88" s="37">
        <v>68.6</v>
      </c>
      <c r="J88" s="35"/>
      <c r="K88" s="36"/>
      <c r="L88" s="35"/>
    </row>
    <row r="89" spans="4:7" ht="12.75">
      <c r="D89" s="35"/>
      <c r="E89" s="36"/>
      <c r="F89" s="217"/>
      <c r="G89" s="37"/>
    </row>
    <row r="90" spans="4:7" ht="12.75">
      <c r="D90" s="35"/>
      <c r="E90" s="36"/>
      <c r="F90" s="217"/>
      <c r="G90" s="37"/>
    </row>
    <row r="91" spans="4:7" ht="12.75">
      <c r="D91" s="35"/>
      <c r="E91" s="36"/>
      <c r="F91" s="217"/>
      <c r="G91" s="37"/>
    </row>
    <row r="92" spans="2:7" ht="12.75">
      <c r="B92" s="215"/>
      <c r="C92" s="215"/>
      <c r="D92" s="35"/>
      <c r="E92" s="36"/>
      <c r="F92" s="217"/>
      <c r="G92" s="37"/>
    </row>
    <row r="93" spans="2:7" ht="12.75">
      <c r="B93" s="215"/>
      <c r="C93" s="215"/>
      <c r="D93" s="38"/>
      <c r="E93" s="39"/>
      <c r="F93" s="217"/>
      <c r="G93" s="37"/>
    </row>
    <row r="94" spans="2:7" ht="12.75">
      <c r="B94" s="215"/>
      <c r="C94" s="215"/>
      <c r="D94" s="35"/>
      <c r="E94" s="36"/>
      <c r="F94" s="219"/>
      <c r="G94" s="37"/>
    </row>
    <row r="95" spans="2:7" ht="12.75">
      <c r="B95" s="215"/>
      <c r="C95" s="215"/>
      <c r="D95" s="38"/>
      <c r="E95" s="39"/>
      <c r="F95" s="217"/>
      <c r="G95" s="37"/>
    </row>
    <row r="96" spans="2:7" ht="12.75">
      <c r="B96" s="215"/>
      <c r="C96" s="215"/>
      <c r="D96" s="35"/>
      <c r="E96" s="36"/>
      <c r="F96" s="217"/>
      <c r="G96" s="37"/>
    </row>
    <row r="97" spans="2:7" ht="12.75">
      <c r="B97" s="120"/>
      <c r="C97" s="215"/>
      <c r="D97" s="35"/>
      <c r="E97" s="36"/>
      <c r="F97" s="219"/>
      <c r="G97" s="37"/>
    </row>
    <row r="98" spans="2:7" ht="12.75">
      <c r="B98" s="120"/>
      <c r="C98" s="120"/>
      <c r="D98" s="35"/>
      <c r="E98" s="36"/>
      <c r="F98" s="219"/>
      <c r="G98" s="37"/>
    </row>
    <row r="99" spans="2:7" ht="12.75">
      <c r="B99" s="120"/>
      <c r="C99" s="120"/>
      <c r="D99" s="35"/>
      <c r="E99" s="36"/>
      <c r="F99" s="219"/>
      <c r="G99" s="37"/>
    </row>
    <row r="100" spans="2:7" ht="12.75">
      <c r="B100" s="120" t="s">
        <v>243</v>
      </c>
      <c r="C100" s="120"/>
      <c r="D100" s="35"/>
      <c r="E100" s="36"/>
      <c r="F100" s="219"/>
      <c r="G100" s="37"/>
    </row>
    <row r="101" spans="4:8" ht="12.75">
      <c r="D101" s="214" t="s">
        <v>355</v>
      </c>
      <c r="E101" s="214" t="s">
        <v>356</v>
      </c>
      <c r="F101" s="214" t="s">
        <v>357</v>
      </c>
      <c r="G101" s="214" t="s">
        <v>358</v>
      </c>
      <c r="H101" s="214" t="s">
        <v>372</v>
      </c>
    </row>
    <row r="102" spans="2:12" ht="12.75">
      <c r="B102" t="s">
        <v>62</v>
      </c>
      <c r="D102" s="35" t="s">
        <v>292</v>
      </c>
      <c r="E102" s="36">
        <v>92</v>
      </c>
      <c r="F102" s="35" t="s">
        <v>135</v>
      </c>
      <c r="G102" s="220">
        <v>0.003148148148148148</v>
      </c>
      <c r="H102">
        <v>11</v>
      </c>
      <c r="I102" s="61"/>
      <c r="J102" s="35"/>
      <c r="K102" s="36"/>
      <c r="L102" s="35"/>
    </row>
    <row r="103" spans="2:12" ht="12.75">
      <c r="B103" t="s">
        <v>362</v>
      </c>
      <c r="D103" s="35" t="s">
        <v>293</v>
      </c>
      <c r="E103" s="36">
        <v>91</v>
      </c>
      <c r="F103" s="35" t="s">
        <v>134</v>
      </c>
      <c r="G103" s="220">
        <v>0.0031574074074074074</v>
      </c>
      <c r="H103">
        <v>9</v>
      </c>
      <c r="I103" s="61"/>
      <c r="J103" s="35"/>
      <c r="K103" s="36"/>
      <c r="L103" s="35"/>
    </row>
    <row r="104" spans="2:12" ht="12.75">
      <c r="B104" t="s">
        <v>363</v>
      </c>
      <c r="D104" s="35" t="s">
        <v>385</v>
      </c>
      <c r="E104" s="36"/>
      <c r="F104" s="35" t="s">
        <v>361</v>
      </c>
      <c r="G104" s="220">
        <v>0.00319212962962963</v>
      </c>
      <c r="H104">
        <v>8</v>
      </c>
      <c r="I104" s="61"/>
      <c r="J104" s="35"/>
      <c r="K104" s="36"/>
      <c r="L104" s="35"/>
    </row>
    <row r="105" spans="2:12" ht="12.75">
      <c r="B105" t="s">
        <v>364</v>
      </c>
      <c r="D105" s="35" t="s">
        <v>294</v>
      </c>
      <c r="E105" s="36">
        <v>92</v>
      </c>
      <c r="F105" s="35" t="s">
        <v>135</v>
      </c>
      <c r="G105" s="220">
        <v>0.0032048611111111115</v>
      </c>
      <c r="H105">
        <v>7</v>
      </c>
      <c r="I105" s="61"/>
      <c r="J105" s="35"/>
      <c r="K105" s="36"/>
      <c r="L105" s="35"/>
    </row>
    <row r="106" spans="2:12" ht="12.75">
      <c r="B106" t="s">
        <v>74</v>
      </c>
      <c r="D106" s="35" t="s">
        <v>295</v>
      </c>
      <c r="E106" s="36">
        <v>93</v>
      </c>
      <c r="F106" s="35" t="s">
        <v>244</v>
      </c>
      <c r="G106" s="220">
        <v>0.0032083333333333334</v>
      </c>
      <c r="H106">
        <v>6</v>
      </c>
      <c r="I106" s="61"/>
      <c r="J106" s="35"/>
      <c r="K106" s="36"/>
      <c r="L106" s="35"/>
    </row>
    <row r="107" spans="2:12" ht="12.75">
      <c r="B107" t="s">
        <v>76</v>
      </c>
      <c r="D107" s="35" t="s">
        <v>296</v>
      </c>
      <c r="E107" s="36">
        <v>93</v>
      </c>
      <c r="F107" s="35" t="s">
        <v>132</v>
      </c>
      <c r="G107" s="220">
        <v>0.003232638888888889</v>
      </c>
      <c r="H107">
        <v>5</v>
      </c>
      <c r="I107" s="61"/>
      <c r="J107" s="35"/>
      <c r="K107" s="36"/>
      <c r="L107" s="35"/>
    </row>
    <row r="108" spans="2:12" ht="12.75">
      <c r="B108" t="s">
        <v>80</v>
      </c>
      <c r="D108" s="35" t="s">
        <v>297</v>
      </c>
      <c r="E108" s="36">
        <v>94</v>
      </c>
      <c r="F108" s="35" t="s">
        <v>26</v>
      </c>
      <c r="G108" s="220">
        <v>0.003248842592592593</v>
      </c>
      <c r="H108">
        <v>4</v>
      </c>
      <c r="I108" s="61"/>
      <c r="J108" s="35"/>
      <c r="K108" s="36"/>
      <c r="L108" s="35"/>
    </row>
    <row r="109" spans="2:12" ht="12.75">
      <c r="B109" t="s">
        <v>84</v>
      </c>
      <c r="D109" s="35" t="s">
        <v>298</v>
      </c>
      <c r="E109" s="36">
        <v>93</v>
      </c>
      <c r="F109" s="35" t="s">
        <v>137</v>
      </c>
      <c r="G109" s="220">
        <v>0.003267361111111111</v>
      </c>
      <c r="H109">
        <v>3</v>
      </c>
      <c r="I109" s="61"/>
      <c r="J109" s="35"/>
      <c r="K109" s="36"/>
      <c r="L109" s="35"/>
    </row>
    <row r="110" spans="2:12" ht="12.75">
      <c r="B110" t="s">
        <v>87</v>
      </c>
      <c r="D110" s="35" t="s">
        <v>299</v>
      </c>
      <c r="E110" s="36">
        <v>93</v>
      </c>
      <c r="F110" s="35" t="s">
        <v>244</v>
      </c>
      <c r="G110" s="220">
        <v>0.0032708333333333335</v>
      </c>
      <c r="H110">
        <v>2</v>
      </c>
      <c r="I110" s="61"/>
      <c r="J110" s="35"/>
      <c r="K110" s="36"/>
      <c r="L110" s="35"/>
    </row>
    <row r="111" spans="2:12" ht="12.75">
      <c r="B111" t="s">
        <v>90</v>
      </c>
      <c r="D111" s="35" t="s">
        <v>300</v>
      </c>
      <c r="E111" s="36">
        <v>94</v>
      </c>
      <c r="F111" s="35" t="s">
        <v>158</v>
      </c>
      <c r="G111" s="220">
        <v>0.003274305555555555</v>
      </c>
      <c r="H111">
        <v>1</v>
      </c>
      <c r="I111" s="61"/>
      <c r="J111" s="35"/>
      <c r="K111" s="36"/>
      <c r="L111" s="35"/>
    </row>
    <row r="112" spans="2:12" ht="12.75">
      <c r="B112" t="s">
        <v>94</v>
      </c>
      <c r="D112" s="35" t="s">
        <v>301</v>
      </c>
      <c r="E112" s="36">
        <v>93</v>
      </c>
      <c r="F112" s="35" t="s">
        <v>132</v>
      </c>
      <c r="G112" s="220">
        <v>0.0033124999999999995</v>
      </c>
      <c r="I112" s="61"/>
      <c r="J112" s="35"/>
      <c r="K112" s="36"/>
      <c r="L112" s="35"/>
    </row>
    <row r="113" spans="2:12" ht="12.75">
      <c r="B113" t="s">
        <v>98</v>
      </c>
      <c r="D113" s="35" t="s">
        <v>386</v>
      </c>
      <c r="E113" s="36"/>
      <c r="F113" s="35" t="s">
        <v>361</v>
      </c>
      <c r="G113" s="220">
        <v>0.0033287037037037035</v>
      </c>
      <c r="I113" s="61"/>
      <c r="J113" s="35"/>
      <c r="K113" s="36"/>
      <c r="L113" s="35"/>
    </row>
    <row r="114" spans="2:12" ht="12.75">
      <c r="B114" t="s">
        <v>376</v>
      </c>
      <c r="D114" s="35" t="s">
        <v>302</v>
      </c>
      <c r="E114" s="36">
        <v>91</v>
      </c>
      <c r="F114" s="35" t="s">
        <v>137</v>
      </c>
      <c r="G114" s="220">
        <v>0.0033333333333333335</v>
      </c>
      <c r="I114" s="61"/>
      <c r="J114" s="35"/>
      <c r="K114" s="36"/>
      <c r="L114" s="35"/>
    </row>
    <row r="115" spans="2:12" ht="12.75">
      <c r="B115" t="s">
        <v>377</v>
      </c>
      <c r="D115" s="35" t="s">
        <v>303</v>
      </c>
      <c r="E115" s="36">
        <v>93</v>
      </c>
      <c r="F115" s="35" t="s">
        <v>158</v>
      </c>
      <c r="G115" s="220">
        <v>0.0033541666666666668</v>
      </c>
      <c r="I115" s="61"/>
      <c r="J115" s="35"/>
      <c r="K115" s="36"/>
      <c r="L115" s="35"/>
    </row>
    <row r="116" spans="2:12" ht="12.75">
      <c r="B116" t="s">
        <v>378</v>
      </c>
      <c r="D116" s="35" t="s">
        <v>387</v>
      </c>
      <c r="E116" s="36"/>
      <c r="F116" s="35" t="s">
        <v>361</v>
      </c>
      <c r="G116" s="220">
        <v>0.003399305555555555</v>
      </c>
      <c r="I116" s="61"/>
      <c r="J116" s="35"/>
      <c r="K116" s="36"/>
      <c r="L116" s="35"/>
    </row>
    <row r="117" spans="2:12" ht="12.75">
      <c r="B117" t="s">
        <v>379</v>
      </c>
      <c r="D117" s="35" t="s">
        <v>304</v>
      </c>
      <c r="E117" s="36">
        <v>92</v>
      </c>
      <c r="F117" s="35" t="s">
        <v>26</v>
      </c>
      <c r="G117" s="220">
        <v>0.0034340277777777776</v>
      </c>
      <c r="I117" s="61"/>
      <c r="J117" s="35"/>
      <c r="K117" s="36"/>
      <c r="L117" s="35"/>
    </row>
    <row r="118" spans="2:12" ht="12.75">
      <c r="B118" t="s">
        <v>380</v>
      </c>
      <c r="D118" s="35" t="s">
        <v>305</v>
      </c>
      <c r="E118" s="36">
        <v>93</v>
      </c>
      <c r="F118" s="35" t="s">
        <v>135</v>
      </c>
      <c r="G118" s="220">
        <v>0.003508101851851852</v>
      </c>
      <c r="I118" s="46"/>
      <c r="J118" s="35"/>
      <c r="K118" s="36"/>
      <c r="L118" s="35"/>
    </row>
    <row r="119" spans="2:12" ht="12.75">
      <c r="B119" t="s">
        <v>381</v>
      </c>
      <c r="D119" s="35" t="s">
        <v>306</v>
      </c>
      <c r="E119" s="36">
        <v>91</v>
      </c>
      <c r="F119" s="35" t="s">
        <v>158</v>
      </c>
      <c r="G119" s="220">
        <v>0.0035671296296296297</v>
      </c>
      <c r="I119" s="61"/>
      <c r="J119" s="35"/>
      <c r="K119" s="36"/>
      <c r="L119" s="35"/>
    </row>
    <row r="120" spans="2:9" ht="12.75">
      <c r="B120" t="s">
        <v>382</v>
      </c>
      <c r="D120" s="35" t="s">
        <v>307</v>
      </c>
      <c r="E120" s="36">
        <v>93</v>
      </c>
      <c r="F120" s="35" t="s">
        <v>134</v>
      </c>
      <c r="G120" s="220">
        <v>0.0036215277777777778</v>
      </c>
      <c r="I120" s="61"/>
    </row>
    <row r="121" spans="2:7" ht="12.75">
      <c r="B121" t="s">
        <v>383</v>
      </c>
      <c r="D121" s="35" t="s">
        <v>308</v>
      </c>
      <c r="E121" s="36">
        <v>94</v>
      </c>
      <c r="F121" s="35" t="s">
        <v>208</v>
      </c>
      <c r="G121" s="221">
        <v>0.0037060185185185186</v>
      </c>
    </row>
    <row r="122" spans="2:7" ht="12.75">
      <c r="B122" t="s">
        <v>384</v>
      </c>
      <c r="D122" s="35" t="s">
        <v>309</v>
      </c>
      <c r="E122" s="36">
        <v>94</v>
      </c>
      <c r="F122" s="35" t="s">
        <v>208</v>
      </c>
      <c r="G122" s="220">
        <v>0.003712962962962963</v>
      </c>
    </row>
    <row r="123" spans="2:7" ht="12.75">
      <c r="B123" t="s">
        <v>388</v>
      </c>
      <c r="D123" s="35" t="s">
        <v>310</v>
      </c>
      <c r="E123" s="36">
        <v>93</v>
      </c>
      <c r="F123" s="35" t="s">
        <v>138</v>
      </c>
      <c r="G123" s="220">
        <v>0.0037523148148148147</v>
      </c>
    </row>
    <row r="124" spans="4:7" ht="12.75">
      <c r="D124" s="35"/>
      <c r="E124" s="36"/>
      <c r="F124" s="219"/>
      <c r="G124" s="220"/>
    </row>
    <row r="126" spans="2:3" ht="12.75">
      <c r="B126" s="120" t="s">
        <v>389</v>
      </c>
      <c r="C126" s="120"/>
    </row>
    <row r="127" spans="4:8" ht="12.75">
      <c r="D127" s="214" t="s">
        <v>355</v>
      </c>
      <c r="E127" s="214" t="s">
        <v>356</v>
      </c>
      <c r="F127" s="214" t="s">
        <v>357</v>
      </c>
      <c r="G127" s="214" t="s">
        <v>358</v>
      </c>
      <c r="H127" s="214" t="s">
        <v>372</v>
      </c>
    </row>
    <row r="128" spans="2:8" ht="12.75">
      <c r="B128" t="s">
        <v>62</v>
      </c>
      <c r="D128" s="35" t="s">
        <v>250</v>
      </c>
      <c r="E128" s="36">
        <v>92</v>
      </c>
      <c r="F128" s="35" t="s">
        <v>135</v>
      </c>
      <c r="G128" s="36">
        <v>576</v>
      </c>
      <c r="H128">
        <v>11</v>
      </c>
    </row>
    <row r="129" spans="2:8" ht="12.75">
      <c r="B129" t="s">
        <v>362</v>
      </c>
      <c r="D129" s="35" t="s">
        <v>248</v>
      </c>
      <c r="E129" s="36">
        <v>92</v>
      </c>
      <c r="F129" s="35" t="s">
        <v>244</v>
      </c>
      <c r="G129" s="36">
        <v>574</v>
      </c>
      <c r="H129">
        <v>9</v>
      </c>
    </row>
    <row r="130" spans="2:8" ht="12.75">
      <c r="B130" t="s">
        <v>363</v>
      </c>
      <c r="D130" s="35" t="s">
        <v>255</v>
      </c>
      <c r="E130" s="36">
        <v>92</v>
      </c>
      <c r="F130" s="35" t="s">
        <v>134</v>
      </c>
      <c r="G130" s="36">
        <v>566</v>
      </c>
      <c r="H130">
        <v>8</v>
      </c>
    </row>
    <row r="131" spans="2:8" ht="12.75">
      <c r="B131" t="s">
        <v>364</v>
      </c>
      <c r="D131" s="35" t="s">
        <v>257</v>
      </c>
      <c r="E131" s="36">
        <v>93</v>
      </c>
      <c r="F131" s="35" t="s">
        <v>135</v>
      </c>
      <c r="G131" s="36">
        <v>548</v>
      </c>
      <c r="H131">
        <v>7</v>
      </c>
    </row>
    <row r="132" spans="2:8" ht="12.75">
      <c r="B132" t="s">
        <v>74</v>
      </c>
      <c r="D132" s="35" t="s">
        <v>324</v>
      </c>
      <c r="E132" s="36">
        <v>93</v>
      </c>
      <c r="F132" s="35" t="s">
        <v>132</v>
      </c>
      <c r="G132" s="36">
        <v>537</v>
      </c>
      <c r="H132">
        <v>6</v>
      </c>
    </row>
    <row r="133" spans="2:8" ht="12.75">
      <c r="B133" t="s">
        <v>76</v>
      </c>
      <c r="D133" s="35" t="s">
        <v>315</v>
      </c>
      <c r="E133" s="36">
        <v>94</v>
      </c>
      <c r="F133" s="35" t="s">
        <v>26</v>
      </c>
      <c r="G133" s="36">
        <v>530</v>
      </c>
      <c r="H133">
        <v>5</v>
      </c>
    </row>
    <row r="134" spans="2:8" ht="12.75">
      <c r="B134" t="s">
        <v>80</v>
      </c>
      <c r="D134" s="35" t="s">
        <v>325</v>
      </c>
      <c r="E134" s="36">
        <v>93</v>
      </c>
      <c r="F134" s="35" t="s">
        <v>208</v>
      </c>
      <c r="G134" s="36">
        <v>527</v>
      </c>
      <c r="H134">
        <v>4</v>
      </c>
    </row>
    <row r="135" spans="2:8" ht="12.75">
      <c r="B135" t="s">
        <v>84</v>
      </c>
      <c r="D135" s="35" t="s">
        <v>256</v>
      </c>
      <c r="E135" s="36">
        <v>92</v>
      </c>
      <c r="F135" s="35" t="s">
        <v>134</v>
      </c>
      <c r="G135" s="36">
        <v>524</v>
      </c>
      <c r="H135">
        <v>3</v>
      </c>
    </row>
    <row r="136" spans="2:8" ht="12.75">
      <c r="B136" t="s">
        <v>87</v>
      </c>
      <c r="D136" s="35" t="s">
        <v>390</v>
      </c>
      <c r="E136" s="36"/>
      <c r="F136" s="35" t="s">
        <v>361</v>
      </c>
      <c r="G136" s="36">
        <v>523</v>
      </c>
      <c r="H136">
        <v>2</v>
      </c>
    </row>
    <row r="137" spans="2:7" ht="12.75">
      <c r="B137" t="s">
        <v>90</v>
      </c>
      <c r="D137" s="35" t="s">
        <v>322</v>
      </c>
      <c r="E137" s="36">
        <v>93</v>
      </c>
      <c r="F137" s="35" t="s">
        <v>135</v>
      </c>
      <c r="G137" s="36">
        <v>514</v>
      </c>
    </row>
    <row r="138" spans="2:8" ht="12.75">
      <c r="B138" t="s">
        <v>94</v>
      </c>
      <c r="D138" s="35" t="s">
        <v>287</v>
      </c>
      <c r="E138" s="36">
        <v>92</v>
      </c>
      <c r="F138" s="35" t="s">
        <v>26</v>
      </c>
      <c r="G138" s="36">
        <v>512</v>
      </c>
      <c r="H138">
        <v>1</v>
      </c>
    </row>
    <row r="139" spans="2:7" ht="12.75">
      <c r="B139" t="s">
        <v>98</v>
      </c>
      <c r="D139" s="35" t="s">
        <v>261</v>
      </c>
      <c r="E139" s="36">
        <v>92</v>
      </c>
      <c r="F139" s="35" t="s">
        <v>244</v>
      </c>
      <c r="G139" s="36">
        <v>509</v>
      </c>
    </row>
    <row r="140" spans="2:7" ht="12.75">
      <c r="B140" t="s">
        <v>376</v>
      </c>
      <c r="D140" s="35" t="s">
        <v>391</v>
      </c>
      <c r="E140" s="36"/>
      <c r="F140" s="35" t="s">
        <v>361</v>
      </c>
      <c r="G140" s="36">
        <v>508</v>
      </c>
    </row>
    <row r="141" spans="2:7" ht="12.75">
      <c r="B141" t="s">
        <v>377</v>
      </c>
      <c r="D141" s="35" t="s">
        <v>326</v>
      </c>
      <c r="E141" s="36">
        <v>95</v>
      </c>
      <c r="F141" s="35" t="s">
        <v>132</v>
      </c>
      <c r="G141" s="36">
        <v>506</v>
      </c>
    </row>
    <row r="142" spans="2:7" ht="12.75">
      <c r="B142" t="s">
        <v>378</v>
      </c>
      <c r="D142" s="35" t="s">
        <v>327</v>
      </c>
      <c r="E142" s="36">
        <v>93</v>
      </c>
      <c r="F142" s="35" t="s">
        <v>26</v>
      </c>
      <c r="G142" s="36">
        <v>501</v>
      </c>
    </row>
    <row r="143" spans="2:7" ht="12.75">
      <c r="B143" t="s">
        <v>379</v>
      </c>
      <c r="D143" s="35" t="s">
        <v>268</v>
      </c>
      <c r="E143" s="36">
        <v>93</v>
      </c>
      <c r="F143" s="35" t="s">
        <v>137</v>
      </c>
      <c r="G143" s="36">
        <v>497</v>
      </c>
    </row>
    <row r="144" spans="2:7" ht="12.75">
      <c r="B144" t="s">
        <v>380</v>
      </c>
      <c r="D144" s="35" t="s">
        <v>263</v>
      </c>
      <c r="E144" s="36">
        <v>93</v>
      </c>
      <c r="F144" s="35" t="s">
        <v>134</v>
      </c>
      <c r="G144" s="36">
        <v>496</v>
      </c>
    </row>
    <row r="145" spans="2:7" ht="12.75">
      <c r="B145" t="s">
        <v>381</v>
      </c>
      <c r="D145" s="35" t="s">
        <v>328</v>
      </c>
      <c r="E145" s="36">
        <v>91</v>
      </c>
      <c r="F145" s="35" t="s">
        <v>244</v>
      </c>
      <c r="G145" s="36">
        <v>477</v>
      </c>
    </row>
    <row r="146" spans="2:7" ht="12.75">
      <c r="B146" t="s">
        <v>382</v>
      </c>
      <c r="D146" s="35" t="s">
        <v>329</v>
      </c>
      <c r="E146" s="36">
        <v>94</v>
      </c>
      <c r="F146" s="35" t="s">
        <v>137</v>
      </c>
      <c r="G146" s="36">
        <v>471</v>
      </c>
    </row>
    <row r="147" spans="2:7" ht="12.75">
      <c r="B147" t="s">
        <v>383</v>
      </c>
      <c r="D147" s="35" t="s">
        <v>330</v>
      </c>
      <c r="E147" s="36">
        <v>92</v>
      </c>
      <c r="F147" s="35" t="s">
        <v>158</v>
      </c>
      <c r="G147" s="36">
        <v>446</v>
      </c>
    </row>
    <row r="148" spans="2:7" ht="12.75">
      <c r="B148" t="s">
        <v>384</v>
      </c>
      <c r="D148" s="35" t="s">
        <v>331</v>
      </c>
      <c r="E148" s="36">
        <v>92</v>
      </c>
      <c r="F148" s="35" t="s">
        <v>208</v>
      </c>
      <c r="G148" s="36">
        <v>445</v>
      </c>
    </row>
    <row r="149" spans="2:7" ht="12.75">
      <c r="B149" t="s">
        <v>388</v>
      </c>
      <c r="D149" s="35" t="s">
        <v>332</v>
      </c>
      <c r="E149" s="36">
        <v>94</v>
      </c>
      <c r="F149" s="35" t="s">
        <v>132</v>
      </c>
      <c r="G149" s="36">
        <v>442</v>
      </c>
    </row>
    <row r="150" spans="2:7" ht="12.75">
      <c r="B150" t="s">
        <v>392</v>
      </c>
      <c r="D150" s="35" t="s">
        <v>333</v>
      </c>
      <c r="E150" s="36">
        <v>93</v>
      </c>
      <c r="F150" s="35" t="s">
        <v>158</v>
      </c>
      <c r="G150" s="36">
        <v>432</v>
      </c>
    </row>
    <row r="151" spans="2:7" ht="12.75">
      <c r="B151" t="s">
        <v>393</v>
      </c>
      <c r="D151" s="35" t="s">
        <v>288</v>
      </c>
      <c r="E151" s="36">
        <v>94</v>
      </c>
      <c r="F151" s="35" t="s">
        <v>158</v>
      </c>
      <c r="G151" s="36">
        <v>418</v>
      </c>
    </row>
    <row r="152" spans="2:7" ht="12.75">
      <c r="B152" t="s">
        <v>394</v>
      </c>
      <c r="D152" s="35" t="s">
        <v>273</v>
      </c>
      <c r="E152" s="36">
        <v>91</v>
      </c>
      <c r="F152" s="35" t="s">
        <v>137</v>
      </c>
      <c r="G152" s="36">
        <v>369</v>
      </c>
    </row>
    <row r="153" spans="4:7" ht="12.75">
      <c r="D153" s="35"/>
      <c r="E153" s="36"/>
      <c r="F153" s="217"/>
      <c r="G153" s="36"/>
    </row>
    <row r="154" ht="12.75">
      <c r="G154" s="222"/>
    </row>
    <row r="155" spans="2:3" ht="12.75">
      <c r="B155" s="120" t="s">
        <v>395</v>
      </c>
      <c r="C155" s="120"/>
    </row>
    <row r="156" spans="4:8" ht="12.75">
      <c r="D156" s="214" t="s">
        <v>355</v>
      </c>
      <c r="E156" s="214" t="s">
        <v>356</v>
      </c>
      <c r="F156" s="214" t="s">
        <v>357</v>
      </c>
      <c r="G156" s="214" t="s">
        <v>358</v>
      </c>
      <c r="H156" s="214" t="s">
        <v>372</v>
      </c>
    </row>
    <row r="157" spans="2:8" ht="12.75">
      <c r="B157" t="s">
        <v>62</v>
      </c>
      <c r="D157" s="35" t="s">
        <v>313</v>
      </c>
      <c r="E157" s="36">
        <v>94</v>
      </c>
      <c r="F157" s="35" t="s">
        <v>244</v>
      </c>
      <c r="G157" s="36">
        <v>176</v>
      </c>
      <c r="H157">
        <v>11</v>
      </c>
    </row>
    <row r="158" spans="2:8" ht="12.75">
      <c r="B158" t="s">
        <v>362</v>
      </c>
      <c r="D158" s="35" t="s">
        <v>312</v>
      </c>
      <c r="E158" s="36">
        <v>95</v>
      </c>
      <c r="F158" s="35" t="s">
        <v>132</v>
      </c>
      <c r="G158" s="36">
        <v>176</v>
      </c>
      <c r="H158">
        <v>9</v>
      </c>
    </row>
    <row r="159" spans="2:8" ht="12.75">
      <c r="B159" t="s">
        <v>363</v>
      </c>
      <c r="D159" s="35" t="s">
        <v>390</v>
      </c>
      <c r="E159" s="36"/>
      <c r="F159" s="38" t="s">
        <v>361</v>
      </c>
      <c r="G159" s="36">
        <v>168</v>
      </c>
      <c r="H159">
        <v>8</v>
      </c>
    </row>
    <row r="160" spans="2:8" ht="12.75">
      <c r="B160" t="s">
        <v>364</v>
      </c>
      <c r="D160" s="35" t="s">
        <v>315</v>
      </c>
      <c r="E160" s="36">
        <v>94</v>
      </c>
      <c r="F160" s="35" t="s">
        <v>26</v>
      </c>
      <c r="G160" s="36">
        <v>168</v>
      </c>
      <c r="H160">
        <v>7</v>
      </c>
    </row>
    <row r="161" spans="2:8" ht="12.75">
      <c r="B161" t="s">
        <v>74</v>
      </c>
      <c r="D161" s="35" t="s">
        <v>314</v>
      </c>
      <c r="E161" s="36">
        <v>92</v>
      </c>
      <c r="F161" s="35" t="s">
        <v>135</v>
      </c>
      <c r="G161" s="36">
        <v>168</v>
      </c>
      <c r="H161">
        <v>6</v>
      </c>
    </row>
    <row r="162" spans="2:8" ht="12.75">
      <c r="B162" t="s">
        <v>76</v>
      </c>
      <c r="D162" s="35" t="s">
        <v>396</v>
      </c>
      <c r="E162" s="36"/>
      <c r="F162" s="38" t="s">
        <v>361</v>
      </c>
      <c r="G162" s="36">
        <v>164</v>
      </c>
      <c r="H162">
        <v>5</v>
      </c>
    </row>
    <row r="163" spans="2:8" ht="12.75">
      <c r="B163" t="s">
        <v>80</v>
      </c>
      <c r="D163" s="35" t="s">
        <v>316</v>
      </c>
      <c r="E163" s="36">
        <v>92</v>
      </c>
      <c r="F163" s="35" t="s">
        <v>137</v>
      </c>
      <c r="G163" s="36">
        <v>164</v>
      </c>
      <c r="H163">
        <v>4</v>
      </c>
    </row>
    <row r="164" spans="2:8" ht="12.75">
      <c r="B164" t="s">
        <v>84</v>
      </c>
      <c r="D164" s="35" t="s">
        <v>304</v>
      </c>
      <c r="E164" s="36">
        <v>92</v>
      </c>
      <c r="F164" s="35" t="s">
        <v>244</v>
      </c>
      <c r="G164" s="36">
        <v>164</v>
      </c>
      <c r="H164">
        <v>3</v>
      </c>
    </row>
    <row r="165" spans="2:8" ht="12.75">
      <c r="B165" t="s">
        <v>87</v>
      </c>
      <c r="D165" s="35" t="s">
        <v>317</v>
      </c>
      <c r="E165" s="36">
        <v>93</v>
      </c>
      <c r="F165" s="35" t="s">
        <v>135</v>
      </c>
      <c r="G165" s="36">
        <v>160</v>
      </c>
      <c r="H165">
        <v>2</v>
      </c>
    </row>
    <row r="166" spans="2:8" ht="12.75">
      <c r="B166" t="s">
        <v>90</v>
      </c>
      <c r="D166" s="35" t="s">
        <v>319</v>
      </c>
      <c r="E166" s="36">
        <v>94</v>
      </c>
      <c r="F166" s="35" t="s">
        <v>132</v>
      </c>
      <c r="G166" s="36">
        <v>160</v>
      </c>
      <c r="H166">
        <v>1</v>
      </c>
    </row>
    <row r="167" spans="2:7" ht="12.75">
      <c r="B167" t="s">
        <v>94</v>
      </c>
      <c r="D167" s="35" t="s">
        <v>318</v>
      </c>
      <c r="E167" s="36">
        <v>92</v>
      </c>
      <c r="F167" s="35" t="s">
        <v>26</v>
      </c>
      <c r="G167" s="36">
        <v>160</v>
      </c>
    </row>
    <row r="168" spans="2:7" ht="12.75">
      <c r="B168" t="s">
        <v>98</v>
      </c>
      <c r="D168" s="35" t="s">
        <v>321</v>
      </c>
      <c r="E168" s="36">
        <v>92</v>
      </c>
      <c r="F168" s="35" t="s">
        <v>208</v>
      </c>
      <c r="G168" s="36">
        <v>156</v>
      </c>
    </row>
    <row r="169" spans="4:7" ht="12.75">
      <c r="D169" s="35" t="s">
        <v>277</v>
      </c>
      <c r="E169" s="36">
        <v>93</v>
      </c>
      <c r="F169" s="35" t="s">
        <v>244</v>
      </c>
      <c r="G169" s="36">
        <v>156</v>
      </c>
    </row>
    <row r="170" spans="2:7" ht="12.75">
      <c r="B170" t="s">
        <v>377</v>
      </c>
      <c r="D170" s="35" t="s">
        <v>320</v>
      </c>
      <c r="E170" s="36">
        <v>93</v>
      </c>
      <c r="F170" s="35" t="s">
        <v>134</v>
      </c>
      <c r="G170" s="36">
        <v>156</v>
      </c>
    </row>
    <row r="171" spans="2:7" ht="12.75">
      <c r="B171" t="s">
        <v>378</v>
      </c>
      <c r="D171" s="35" t="s">
        <v>302</v>
      </c>
      <c r="E171" s="36">
        <v>91</v>
      </c>
      <c r="F171" s="35" t="s">
        <v>137</v>
      </c>
      <c r="G171" s="36">
        <v>152</v>
      </c>
    </row>
    <row r="172" spans="2:7" ht="12.75">
      <c r="B172" t="s">
        <v>379</v>
      </c>
      <c r="D172" s="35" t="s">
        <v>272</v>
      </c>
      <c r="E172" s="36">
        <v>92</v>
      </c>
      <c r="F172" s="35" t="s">
        <v>138</v>
      </c>
      <c r="G172" s="36">
        <v>148</v>
      </c>
    </row>
    <row r="173" spans="2:7" ht="12.75">
      <c r="B173" t="s">
        <v>380</v>
      </c>
      <c r="D173" s="35" t="s">
        <v>279</v>
      </c>
      <c r="E173" s="36">
        <v>91</v>
      </c>
      <c r="F173" s="35" t="s">
        <v>132</v>
      </c>
      <c r="G173" s="36">
        <v>144</v>
      </c>
    </row>
    <row r="174" spans="2:7" ht="12.75">
      <c r="B174" t="s">
        <v>381</v>
      </c>
      <c r="D174" s="35" t="s">
        <v>322</v>
      </c>
      <c r="E174" s="36">
        <v>93</v>
      </c>
      <c r="F174" s="35" t="s">
        <v>135</v>
      </c>
      <c r="G174" s="36">
        <v>144</v>
      </c>
    </row>
    <row r="175" spans="4:7" ht="12.75">
      <c r="D175" s="35"/>
      <c r="E175" s="36"/>
      <c r="F175" s="219"/>
      <c r="G175" s="36"/>
    </row>
    <row r="176" spans="4:7" ht="12.75">
      <c r="D176" s="35"/>
      <c r="E176" s="36"/>
      <c r="F176" s="35"/>
      <c r="G176" s="36"/>
    </row>
    <row r="177" spans="4:7" ht="12.75">
      <c r="D177" s="35"/>
      <c r="E177" s="36"/>
      <c r="F177" s="219"/>
      <c r="G177" s="36"/>
    </row>
    <row r="178" spans="4:7" ht="12.75">
      <c r="D178" s="35"/>
      <c r="E178" s="36"/>
      <c r="F178" s="217"/>
      <c r="G178" s="36"/>
    </row>
    <row r="179" spans="4:7" ht="12.75">
      <c r="D179" s="35"/>
      <c r="E179" s="36"/>
      <c r="F179" s="217"/>
      <c r="G179" s="36"/>
    </row>
    <row r="180" spans="4:7" ht="12.75">
      <c r="D180" s="35"/>
      <c r="E180" s="36"/>
      <c r="F180" s="217"/>
      <c r="G180" s="36"/>
    </row>
    <row r="182" spans="2:3" ht="12.75">
      <c r="B182" s="120" t="s">
        <v>397</v>
      </c>
      <c r="C182" s="120"/>
    </row>
    <row r="183" spans="4:8" ht="12.75">
      <c r="D183" s="214" t="s">
        <v>355</v>
      </c>
      <c r="E183" s="214" t="s">
        <v>356</v>
      </c>
      <c r="F183" s="214" t="s">
        <v>357</v>
      </c>
      <c r="G183" s="214" t="s">
        <v>358</v>
      </c>
      <c r="H183" s="214" t="s">
        <v>372</v>
      </c>
    </row>
    <row r="184" spans="2:8" ht="12.75">
      <c r="B184" t="s">
        <v>62</v>
      </c>
      <c r="D184" s="35" t="s">
        <v>335</v>
      </c>
      <c r="E184" s="36">
        <v>93</v>
      </c>
      <c r="F184" s="35" t="s">
        <v>244</v>
      </c>
      <c r="G184" s="55">
        <v>12.47</v>
      </c>
      <c r="H184">
        <v>11</v>
      </c>
    </row>
    <row r="185" spans="2:8" ht="12.75">
      <c r="B185" t="s">
        <v>362</v>
      </c>
      <c r="D185" s="35" t="s">
        <v>336</v>
      </c>
      <c r="E185" s="36">
        <v>92</v>
      </c>
      <c r="F185" s="35" t="s">
        <v>138</v>
      </c>
      <c r="G185" s="55">
        <v>12.13</v>
      </c>
      <c r="H185">
        <v>9</v>
      </c>
    </row>
    <row r="186" spans="2:8" ht="12.75">
      <c r="B186" t="s">
        <v>363</v>
      </c>
      <c r="D186" s="35" t="s">
        <v>326</v>
      </c>
      <c r="E186" s="36">
        <v>95</v>
      </c>
      <c r="F186" s="35" t="s">
        <v>132</v>
      </c>
      <c r="G186" s="55">
        <v>11.97</v>
      </c>
      <c r="H186">
        <v>8</v>
      </c>
    </row>
    <row r="187" spans="2:8" ht="12.75">
      <c r="B187" t="s">
        <v>364</v>
      </c>
      <c r="D187" s="35" t="s">
        <v>337</v>
      </c>
      <c r="E187" s="36">
        <v>92</v>
      </c>
      <c r="F187" s="35" t="s">
        <v>132</v>
      </c>
      <c r="G187" s="55">
        <v>11.87</v>
      </c>
      <c r="H187">
        <v>7</v>
      </c>
    </row>
    <row r="188" spans="2:8" ht="12.75">
      <c r="B188" t="s">
        <v>74</v>
      </c>
      <c r="D188" s="35" t="s">
        <v>338</v>
      </c>
      <c r="E188" s="36">
        <v>91</v>
      </c>
      <c r="F188" s="35" t="s">
        <v>138</v>
      </c>
      <c r="G188" s="55">
        <v>11.04</v>
      </c>
      <c r="H188">
        <v>6</v>
      </c>
    </row>
    <row r="189" spans="2:8" ht="12.75">
      <c r="B189" t="s">
        <v>76</v>
      </c>
      <c r="D189" s="35" t="s">
        <v>339</v>
      </c>
      <c r="E189" s="36">
        <v>93</v>
      </c>
      <c r="F189" s="35" t="s">
        <v>26</v>
      </c>
      <c r="G189" s="55">
        <v>11.02</v>
      </c>
      <c r="H189">
        <v>5</v>
      </c>
    </row>
    <row r="190" spans="2:8" ht="12.75">
      <c r="B190" t="s">
        <v>80</v>
      </c>
      <c r="D190" s="35" t="s">
        <v>340</v>
      </c>
      <c r="E190" s="36">
        <v>93</v>
      </c>
      <c r="F190" s="35" t="s">
        <v>244</v>
      </c>
      <c r="G190" s="55">
        <v>10.85</v>
      </c>
      <c r="H190">
        <v>4</v>
      </c>
    </row>
    <row r="191" spans="2:8" ht="12.75">
      <c r="B191" t="s">
        <v>84</v>
      </c>
      <c r="D191" s="35" t="s">
        <v>314</v>
      </c>
      <c r="E191" s="36">
        <v>92</v>
      </c>
      <c r="F191" s="35" t="s">
        <v>135</v>
      </c>
      <c r="G191" s="55">
        <v>10.84</v>
      </c>
      <c r="H191">
        <v>3</v>
      </c>
    </row>
    <row r="192" spans="2:8" ht="12.75">
      <c r="B192" t="s">
        <v>87</v>
      </c>
      <c r="D192" s="35" t="s">
        <v>305</v>
      </c>
      <c r="E192" s="36">
        <v>93</v>
      </c>
      <c r="F192" s="35" t="s">
        <v>135</v>
      </c>
      <c r="G192" s="55">
        <v>10.71</v>
      </c>
      <c r="H192">
        <v>2</v>
      </c>
    </row>
    <row r="193" spans="2:8" ht="12.75">
      <c r="B193" t="s">
        <v>90</v>
      </c>
      <c r="D193" s="35" t="s">
        <v>398</v>
      </c>
      <c r="E193" s="36"/>
      <c r="F193" s="35" t="s">
        <v>361</v>
      </c>
      <c r="G193" s="55">
        <v>10.65</v>
      </c>
      <c r="H193">
        <v>1</v>
      </c>
    </row>
    <row r="194" spans="2:7" ht="12.75">
      <c r="B194" t="s">
        <v>94</v>
      </c>
      <c r="D194" s="35" t="s">
        <v>341</v>
      </c>
      <c r="E194" s="36">
        <v>91</v>
      </c>
      <c r="F194" s="35" t="s">
        <v>208</v>
      </c>
      <c r="G194" s="55">
        <v>10.48</v>
      </c>
    </row>
    <row r="195" spans="2:7" ht="12.75">
      <c r="B195" t="s">
        <v>98</v>
      </c>
      <c r="D195" s="35" t="s">
        <v>342</v>
      </c>
      <c r="E195" s="36">
        <v>91</v>
      </c>
      <c r="F195" s="35" t="s">
        <v>158</v>
      </c>
      <c r="G195" s="55">
        <v>10.28</v>
      </c>
    </row>
    <row r="196" spans="2:7" ht="12.75">
      <c r="B196" t="s">
        <v>376</v>
      </c>
      <c r="D196" s="35" t="s">
        <v>343</v>
      </c>
      <c r="E196" s="36">
        <v>92</v>
      </c>
      <c r="F196" s="35" t="s">
        <v>134</v>
      </c>
      <c r="G196" s="55">
        <v>10.11</v>
      </c>
    </row>
    <row r="197" spans="2:7" ht="12.75">
      <c r="B197" t="s">
        <v>377</v>
      </c>
      <c r="D197" s="35" t="s">
        <v>344</v>
      </c>
      <c r="E197" s="36">
        <v>95</v>
      </c>
      <c r="F197" s="35" t="s">
        <v>208</v>
      </c>
      <c r="G197" s="55">
        <v>9.96</v>
      </c>
    </row>
    <row r="198" spans="2:7" ht="12.75">
      <c r="B198" t="s">
        <v>378</v>
      </c>
      <c r="D198" s="35" t="s">
        <v>399</v>
      </c>
      <c r="E198" s="36"/>
      <c r="F198" s="35" t="s">
        <v>361</v>
      </c>
      <c r="G198" s="55">
        <v>9.95</v>
      </c>
    </row>
    <row r="199" spans="2:7" ht="12.75">
      <c r="B199" t="s">
        <v>379</v>
      </c>
      <c r="D199" s="35" t="s">
        <v>400</v>
      </c>
      <c r="E199" s="36"/>
      <c r="F199" s="35" t="s">
        <v>361</v>
      </c>
      <c r="G199" s="55">
        <v>9.78</v>
      </c>
    </row>
    <row r="200" spans="2:7" ht="12.75">
      <c r="B200" t="s">
        <v>380</v>
      </c>
      <c r="D200" s="35" t="s">
        <v>345</v>
      </c>
      <c r="E200" s="36">
        <v>93</v>
      </c>
      <c r="F200" s="35" t="s">
        <v>134</v>
      </c>
      <c r="G200" s="55">
        <v>9.62</v>
      </c>
    </row>
    <row r="201" spans="2:7" ht="12.75">
      <c r="B201" t="s">
        <v>381</v>
      </c>
      <c r="D201" s="35" t="s">
        <v>346</v>
      </c>
      <c r="E201" s="36">
        <v>92</v>
      </c>
      <c r="F201" s="35" t="s">
        <v>26</v>
      </c>
      <c r="G201" s="55">
        <v>9.59</v>
      </c>
    </row>
    <row r="202" spans="2:7" ht="12.75">
      <c r="B202" t="s">
        <v>382</v>
      </c>
      <c r="D202" s="35" t="s">
        <v>347</v>
      </c>
      <c r="E202" s="36">
        <v>93</v>
      </c>
      <c r="F202" s="35" t="s">
        <v>137</v>
      </c>
      <c r="G202" s="55">
        <v>9.55</v>
      </c>
    </row>
    <row r="203" spans="2:7" ht="12.75">
      <c r="B203" t="s">
        <v>383</v>
      </c>
      <c r="D203" s="35" t="s">
        <v>348</v>
      </c>
      <c r="E203" s="36">
        <v>93</v>
      </c>
      <c r="F203" s="35" t="s">
        <v>158</v>
      </c>
      <c r="G203" s="55">
        <v>9.35</v>
      </c>
    </row>
    <row r="204" spans="2:7" ht="12.75">
      <c r="B204" t="s">
        <v>384</v>
      </c>
      <c r="D204" s="35" t="s">
        <v>330</v>
      </c>
      <c r="E204" s="36">
        <v>92</v>
      </c>
      <c r="F204" s="35" t="s">
        <v>158</v>
      </c>
      <c r="G204" s="55">
        <v>9.29</v>
      </c>
    </row>
    <row r="205" spans="2:7" ht="12.75">
      <c r="B205" t="s">
        <v>388</v>
      </c>
      <c r="D205" s="35" t="s">
        <v>349</v>
      </c>
      <c r="E205" s="36">
        <v>93</v>
      </c>
      <c r="F205" s="35" t="s">
        <v>137</v>
      </c>
      <c r="G205" s="55">
        <v>9.27</v>
      </c>
    </row>
    <row r="206" spans="2:7" ht="12.75">
      <c r="B206" t="s">
        <v>392</v>
      </c>
      <c r="D206" s="35" t="s">
        <v>325</v>
      </c>
      <c r="E206" s="36">
        <v>93</v>
      </c>
      <c r="F206" s="35" t="s">
        <v>208</v>
      </c>
      <c r="G206" s="55">
        <v>8.28</v>
      </c>
    </row>
    <row r="207" spans="4:7" ht="12.75">
      <c r="D207" s="35"/>
      <c r="E207" s="36"/>
      <c r="F207" s="35"/>
      <c r="G207" s="55"/>
    </row>
    <row r="208" spans="4:7" ht="12.75">
      <c r="D208" s="35"/>
      <c r="E208" s="36"/>
      <c r="F208" s="35"/>
      <c r="G208" s="55"/>
    </row>
    <row r="209" ht="12.75">
      <c r="F209" s="35"/>
    </row>
    <row r="211" spans="2:3" ht="12.75">
      <c r="B211" s="120" t="s">
        <v>401</v>
      </c>
      <c r="C211" s="120"/>
    </row>
    <row r="213" spans="2:8" ht="12.75">
      <c r="B213" t="s">
        <v>62</v>
      </c>
      <c r="C213" s="215"/>
      <c r="D213" s="35" t="s">
        <v>233</v>
      </c>
      <c r="E213" s="35"/>
      <c r="F213" s="223">
        <v>0.001568287037037037</v>
      </c>
      <c r="H213" s="224">
        <v>11</v>
      </c>
    </row>
    <row r="214" spans="2:8" ht="12.75">
      <c r="B214" t="s">
        <v>362</v>
      </c>
      <c r="C214" s="215"/>
      <c r="D214" s="35" t="s">
        <v>140</v>
      </c>
      <c r="E214" s="64"/>
      <c r="F214" s="223">
        <v>0.0015694444444444443</v>
      </c>
      <c r="H214" s="224">
        <v>9</v>
      </c>
    </row>
    <row r="215" spans="2:8" ht="12.75">
      <c r="B215" t="s">
        <v>363</v>
      </c>
      <c r="C215" s="215"/>
      <c r="D215" s="35" t="s">
        <v>234</v>
      </c>
      <c r="E215" s="35"/>
      <c r="F215" s="223">
        <v>0.0015694444444444443</v>
      </c>
      <c r="H215" s="224"/>
    </row>
    <row r="216" spans="2:8" ht="12.75">
      <c r="B216" t="s">
        <v>364</v>
      </c>
      <c r="D216" s="35" t="s">
        <v>361</v>
      </c>
      <c r="F216" s="225">
        <v>0.0015706018518518519</v>
      </c>
      <c r="H216" s="224">
        <v>8</v>
      </c>
    </row>
    <row r="217" spans="2:8" ht="12.75">
      <c r="B217" t="s">
        <v>74</v>
      </c>
      <c r="D217" s="35" t="s">
        <v>244</v>
      </c>
      <c r="E217" s="64"/>
      <c r="F217" s="223">
        <v>0.0015995370370370371</v>
      </c>
      <c r="H217" s="224">
        <v>7</v>
      </c>
    </row>
    <row r="218" spans="2:8" ht="12.75">
      <c r="B218" t="s">
        <v>76</v>
      </c>
      <c r="C218" s="215"/>
      <c r="D218" s="35" t="s">
        <v>158</v>
      </c>
      <c r="E218" s="189"/>
      <c r="F218" s="223">
        <v>0.0016076388888888887</v>
      </c>
      <c r="H218" s="224">
        <v>6</v>
      </c>
    </row>
    <row r="219" spans="2:8" ht="12.75">
      <c r="B219" t="s">
        <v>80</v>
      </c>
      <c r="C219" s="215"/>
      <c r="D219" s="35" t="s">
        <v>351</v>
      </c>
      <c r="E219" s="35"/>
      <c r="F219" s="223">
        <v>0.0016527777777777775</v>
      </c>
      <c r="H219" s="224">
        <v>5</v>
      </c>
    </row>
    <row r="220" spans="2:8" ht="12.75">
      <c r="B220" t="s">
        <v>84</v>
      </c>
      <c r="C220" s="215"/>
      <c r="D220" s="35" t="s">
        <v>141</v>
      </c>
      <c r="E220" s="35"/>
      <c r="F220" s="226">
        <v>0.0016539351851851854</v>
      </c>
      <c r="H220" s="227"/>
    </row>
    <row r="221" spans="2:8" ht="12.75">
      <c r="B221" t="s">
        <v>87</v>
      </c>
      <c r="C221" s="215"/>
      <c r="D221" s="35" t="s">
        <v>26</v>
      </c>
      <c r="E221" s="35"/>
      <c r="F221" s="223">
        <v>0.0016550925925925926</v>
      </c>
      <c r="H221" s="224">
        <v>4</v>
      </c>
    </row>
    <row r="222" spans="2:8" ht="12.75">
      <c r="B222" t="s">
        <v>90</v>
      </c>
      <c r="C222" s="215"/>
      <c r="D222" s="35" t="s">
        <v>137</v>
      </c>
      <c r="E222" s="35"/>
      <c r="F222" s="228">
        <v>0.001681712962962963</v>
      </c>
      <c r="H222" s="224">
        <v>3</v>
      </c>
    </row>
    <row r="223" spans="2:8" ht="12.75">
      <c r="B223" t="s">
        <v>94</v>
      </c>
      <c r="C223" s="215"/>
      <c r="D223" s="35" t="s">
        <v>138</v>
      </c>
      <c r="E223" s="35"/>
      <c r="F223" s="223">
        <v>0.0017395833333333332</v>
      </c>
      <c r="H223" s="224">
        <v>2</v>
      </c>
    </row>
    <row r="224" spans="3:4" ht="12.75">
      <c r="C224" s="215"/>
      <c r="D224" s="219"/>
    </row>
    <row r="225" spans="3:7" ht="12.75">
      <c r="C225" s="215"/>
      <c r="D225" s="217"/>
      <c r="G225" s="225"/>
    </row>
    <row r="226" spans="2:7" ht="12.75">
      <c r="B226" s="215"/>
      <c r="C226" s="215"/>
      <c r="D226" s="217"/>
      <c r="G226" s="225"/>
    </row>
    <row r="227" spans="2:7" ht="12.75">
      <c r="B227" s="215"/>
      <c r="C227" s="215"/>
      <c r="D227" s="219"/>
      <c r="G227" s="225"/>
    </row>
    <row r="228" spans="2:7" ht="12.75">
      <c r="B228" s="215"/>
      <c r="C228" s="215"/>
      <c r="D228" s="217"/>
      <c r="G228" s="225"/>
    </row>
    <row r="229" spans="2:7" ht="12.75">
      <c r="B229" s="215"/>
      <c r="C229" s="215"/>
      <c r="D229" s="217"/>
      <c r="G229" s="225"/>
    </row>
    <row r="230" spans="2:7" ht="12.75">
      <c r="B230" s="215"/>
      <c r="C230" s="215"/>
      <c r="D230" s="217"/>
      <c r="G230" s="225"/>
    </row>
    <row r="231" spans="2:7" ht="12.75">
      <c r="B231" s="215"/>
      <c r="C231" s="215"/>
      <c r="D231" s="217"/>
      <c r="G231" s="225"/>
    </row>
    <row r="232" spans="2:7" ht="12.75">
      <c r="B232" s="215"/>
      <c r="C232" s="215"/>
      <c r="D232" s="217"/>
      <c r="G232" s="225"/>
    </row>
    <row r="233" spans="4:8" ht="26.25">
      <c r="D233" s="229" t="s">
        <v>402</v>
      </c>
      <c r="H233" s="230" t="s">
        <v>372</v>
      </c>
    </row>
    <row r="234" ht="12.75">
      <c r="D234" s="35"/>
    </row>
    <row r="235" spans="2:9" ht="20.25">
      <c r="B235" s="231" t="s">
        <v>62</v>
      </c>
      <c r="C235" s="231"/>
      <c r="D235" s="232" t="s">
        <v>26</v>
      </c>
      <c r="E235" s="233"/>
      <c r="F235" s="233"/>
      <c r="G235" s="233"/>
      <c r="H235" s="231"/>
      <c r="I235" s="233"/>
    </row>
    <row r="236" spans="2:9" ht="20.25">
      <c r="B236" s="231" t="s">
        <v>362</v>
      </c>
      <c r="C236" s="231"/>
      <c r="D236" s="232" t="s">
        <v>132</v>
      </c>
      <c r="E236" s="233"/>
      <c r="F236" s="233"/>
      <c r="G236" s="233"/>
      <c r="H236" s="231"/>
      <c r="I236" s="233"/>
    </row>
    <row r="237" spans="2:9" ht="20.25">
      <c r="B237" s="231" t="s">
        <v>363</v>
      </c>
      <c r="C237" s="231"/>
      <c r="D237" s="232" t="s">
        <v>244</v>
      </c>
      <c r="E237" s="233"/>
      <c r="F237" s="233"/>
      <c r="G237" s="233"/>
      <c r="H237" s="231"/>
      <c r="I237" s="233"/>
    </row>
    <row r="238" spans="2:9" ht="20.25">
      <c r="B238" s="231" t="s">
        <v>364</v>
      </c>
      <c r="C238" s="231"/>
      <c r="D238" s="232" t="s">
        <v>135</v>
      </c>
      <c r="E238" s="233"/>
      <c r="F238" s="233"/>
      <c r="G238" s="233"/>
      <c r="H238" s="231"/>
      <c r="I238" s="233"/>
    </row>
    <row r="239" spans="2:9" ht="20.25">
      <c r="B239" s="231" t="s">
        <v>74</v>
      </c>
      <c r="C239" s="231"/>
      <c r="D239" s="232" t="s">
        <v>134</v>
      </c>
      <c r="E239" s="233"/>
      <c r="F239" s="233"/>
      <c r="G239" s="233"/>
      <c r="H239" s="231"/>
      <c r="I239" s="233"/>
    </row>
    <row r="240" spans="2:9" ht="20.25">
      <c r="B240" s="231" t="s">
        <v>76</v>
      </c>
      <c r="C240" s="231"/>
      <c r="D240" s="232" t="s">
        <v>403</v>
      </c>
      <c r="E240" s="233"/>
      <c r="F240" s="233"/>
      <c r="G240" s="233"/>
      <c r="H240" s="231"/>
      <c r="I240" s="233"/>
    </row>
    <row r="241" spans="2:9" ht="20.25">
      <c r="B241" s="231" t="s">
        <v>80</v>
      </c>
      <c r="C241" s="231"/>
      <c r="D241" s="232" t="s">
        <v>138</v>
      </c>
      <c r="E241" s="233"/>
      <c r="F241" s="233"/>
      <c r="G241" s="233"/>
      <c r="H241" s="231"/>
      <c r="I241" s="233"/>
    </row>
    <row r="242" spans="2:9" ht="20.25">
      <c r="B242" s="231" t="s">
        <v>84</v>
      </c>
      <c r="C242" s="231"/>
      <c r="D242" s="232" t="s">
        <v>404</v>
      </c>
      <c r="E242" s="233"/>
      <c r="F242" s="233"/>
      <c r="G242" s="233"/>
      <c r="H242" s="231"/>
      <c r="I242" s="233"/>
    </row>
    <row r="243" spans="2:9" ht="20.25">
      <c r="B243" s="231" t="s">
        <v>87</v>
      </c>
      <c r="C243" s="231"/>
      <c r="D243" s="232" t="s">
        <v>351</v>
      </c>
      <c r="E243" s="233"/>
      <c r="F243" s="233"/>
      <c r="G243" s="233"/>
      <c r="H243" s="231"/>
      <c r="I243" s="233"/>
    </row>
    <row r="244" spans="2:9" ht="20.25">
      <c r="B244" s="231" t="s">
        <v>90</v>
      </c>
      <c r="C244" s="231"/>
      <c r="D244" s="232" t="s">
        <v>158</v>
      </c>
      <c r="E244" s="233"/>
      <c r="F244" s="233"/>
      <c r="G244" s="233"/>
      <c r="H244" s="231"/>
      <c r="I244" s="233"/>
    </row>
    <row r="245" spans="2:7" ht="12.75">
      <c r="B245" s="215"/>
      <c r="C245" s="215"/>
      <c r="D245" s="217"/>
      <c r="G245" s="225"/>
    </row>
    <row r="246" spans="2:7" ht="12.75">
      <c r="B246" s="215"/>
      <c r="C246" s="215"/>
      <c r="D246" s="217"/>
      <c r="G246" s="225"/>
    </row>
    <row r="247" spans="2:7" ht="12.75">
      <c r="B247" s="215"/>
      <c r="C247" s="215"/>
      <c r="D247" s="217"/>
      <c r="G247" s="225"/>
    </row>
    <row r="248" spans="2:7" ht="12.75">
      <c r="B248" s="215"/>
      <c r="C248" s="215"/>
      <c r="D248" s="217"/>
      <c r="G248" s="225"/>
    </row>
    <row r="249" spans="2:7" ht="12.75">
      <c r="B249" s="215"/>
      <c r="C249" s="215"/>
      <c r="D249" s="217"/>
      <c r="G249" s="225"/>
    </row>
    <row r="250" spans="2:7" ht="12.75">
      <c r="B250" s="215"/>
      <c r="C250" s="215"/>
      <c r="D250" s="217"/>
      <c r="G250" s="225"/>
    </row>
    <row r="251" spans="2:7" ht="12.75">
      <c r="B251" s="215"/>
      <c r="C251" s="215"/>
      <c r="D251" s="217"/>
      <c r="G251" s="225"/>
    </row>
    <row r="252" spans="2:7" ht="12.75">
      <c r="B252" s="215"/>
      <c r="C252" s="215"/>
      <c r="D252" s="217"/>
      <c r="G252" s="225"/>
    </row>
    <row r="253" spans="2:7" ht="12.75">
      <c r="B253" s="215"/>
      <c r="C253" s="215"/>
      <c r="D253" s="217"/>
      <c r="G253" s="225"/>
    </row>
    <row r="254" spans="2:7" ht="12.75">
      <c r="B254" s="215"/>
      <c r="C254" s="215"/>
      <c r="D254" s="217"/>
      <c r="G254" s="225"/>
    </row>
    <row r="255" spans="2:7" ht="12.75">
      <c r="B255" s="215"/>
      <c r="C255" s="215"/>
      <c r="D255" s="217"/>
      <c r="G255" s="225"/>
    </row>
    <row r="256" spans="2:7" ht="12.75">
      <c r="B256" s="215"/>
      <c r="C256" s="215"/>
      <c r="D256" s="217"/>
      <c r="G256" s="225"/>
    </row>
    <row r="257" spans="2:7" ht="12.75">
      <c r="B257" s="215"/>
      <c r="C257" s="215"/>
      <c r="D257" s="217"/>
      <c r="G257" s="225"/>
    </row>
    <row r="258" spans="2:7" ht="12.75">
      <c r="B258" s="215"/>
      <c r="C258" s="215"/>
      <c r="D258" s="217"/>
      <c r="G258" s="225"/>
    </row>
    <row r="259" spans="2:7" ht="12.75">
      <c r="B259" s="215"/>
      <c r="C259" s="215"/>
      <c r="D259" s="217"/>
      <c r="G259" s="225"/>
    </row>
    <row r="260" spans="2:7" ht="12.75">
      <c r="B260" s="215"/>
      <c r="C260" s="215"/>
      <c r="D260" s="217"/>
      <c r="G260" s="225"/>
    </row>
    <row r="261" ht="12.75">
      <c r="D261" s="35"/>
    </row>
    <row r="262" spans="1:9" ht="12.75">
      <c r="A262" s="119"/>
      <c r="B262" s="119"/>
      <c r="C262" s="119"/>
      <c r="D262" s="219" t="s">
        <v>402</v>
      </c>
      <c r="E262" s="119"/>
      <c r="F262" s="119"/>
      <c r="G262" s="119"/>
      <c r="H262" s="120" t="s">
        <v>372</v>
      </c>
      <c r="I262" s="119"/>
    </row>
    <row r="263" spans="1:9" ht="12.75">
      <c r="A263" s="119"/>
      <c r="B263" s="119"/>
      <c r="C263" s="119"/>
      <c r="D263" s="35"/>
      <c r="E263" s="119"/>
      <c r="F263" s="119"/>
      <c r="G263" s="119"/>
      <c r="H263" s="119"/>
      <c r="I263" s="119"/>
    </row>
    <row r="264" spans="1:16" ht="20.25">
      <c r="A264" s="119"/>
      <c r="B264" s="214" t="s">
        <v>62</v>
      </c>
      <c r="C264" s="214"/>
      <c r="D264" s="219" t="s">
        <v>26</v>
      </c>
      <c r="E264" s="120"/>
      <c r="F264" s="120"/>
      <c r="G264" s="120"/>
      <c r="H264" s="214">
        <f>SUM(H49+H51+H69+H76+H102+H103+H128+H130+H157+H167+H225)</f>
        <v>77</v>
      </c>
      <c r="I264" s="119">
        <v>92</v>
      </c>
      <c r="L264" s="232"/>
      <c r="M264" s="233"/>
      <c r="N264" s="233"/>
      <c r="O264" s="233"/>
      <c r="P264" s="231"/>
    </row>
    <row r="265" spans="1:16" ht="20.25">
      <c r="A265" s="119"/>
      <c r="B265" s="214" t="s">
        <v>362</v>
      </c>
      <c r="C265" s="214"/>
      <c r="D265" s="219" t="s">
        <v>403</v>
      </c>
      <c r="E265" s="120"/>
      <c r="F265" s="120"/>
      <c r="G265" s="120"/>
      <c r="H265" s="214">
        <f>SUM(H52+H85+H94+H109+H165+H188+H214)</f>
        <v>26</v>
      </c>
      <c r="I265" s="119">
        <v>31</v>
      </c>
      <c r="L265" s="232"/>
      <c r="M265" s="233"/>
      <c r="N265" s="233"/>
      <c r="O265" s="233"/>
      <c r="P265" s="231"/>
    </row>
    <row r="266" spans="1:16" ht="20.25">
      <c r="A266" s="119"/>
      <c r="B266" s="214" t="s">
        <v>363</v>
      </c>
      <c r="C266" s="214"/>
      <c r="D266" s="219" t="s">
        <v>132</v>
      </c>
      <c r="E266" s="120"/>
      <c r="F266" s="120"/>
      <c r="G266" s="120"/>
      <c r="H266" s="214">
        <f>SUM(H50+H57+H93+H108+H129+H134+H162+H164+H186+H187+H213)</f>
        <v>63</v>
      </c>
      <c r="I266" s="119">
        <v>69</v>
      </c>
      <c r="L266" s="232"/>
      <c r="M266" s="233"/>
      <c r="N266" s="233"/>
      <c r="O266" s="233"/>
      <c r="P266" s="231"/>
    </row>
    <row r="267" spans="1:16" ht="20.25">
      <c r="A267" s="119"/>
      <c r="B267" s="214" t="s">
        <v>364</v>
      </c>
      <c r="C267" s="214"/>
      <c r="D267" s="219" t="s">
        <v>244</v>
      </c>
      <c r="E267" s="120"/>
      <c r="F267" s="120"/>
      <c r="G267" s="120"/>
      <c r="H267" s="214">
        <f>SUM(H48+H60+H70+H84+H106+H111+H133+H138+H159+H185+H189+H218)</f>
        <v>61</v>
      </c>
      <c r="I267" s="119">
        <v>67</v>
      </c>
      <c r="L267" s="232"/>
      <c r="M267" s="233"/>
      <c r="N267" s="233"/>
      <c r="O267" s="233"/>
      <c r="P267" s="231"/>
    </row>
    <row r="268" spans="1:16" ht="20.25">
      <c r="A268" s="119"/>
      <c r="B268" s="214" t="s">
        <v>74</v>
      </c>
      <c r="C268" s="214"/>
      <c r="D268" s="219" t="s">
        <v>134</v>
      </c>
      <c r="E268" s="120"/>
      <c r="F268" s="120"/>
      <c r="G268" s="120"/>
      <c r="H268" s="214">
        <f>SUM(H58+H92+H104+H105+H139+H168+H190+H192+H219)</f>
        <v>29</v>
      </c>
      <c r="I268" s="119">
        <v>41.5</v>
      </c>
      <c r="L268" s="232"/>
      <c r="M268" s="233"/>
      <c r="N268" s="233"/>
      <c r="O268" s="233"/>
      <c r="P268" s="231"/>
    </row>
    <row r="269" spans="1:16" ht="20.25">
      <c r="A269" s="119"/>
      <c r="B269" s="214" t="s">
        <v>76</v>
      </c>
      <c r="C269" s="214"/>
      <c r="D269" s="219" t="s">
        <v>135</v>
      </c>
      <c r="E269" s="120"/>
      <c r="F269" s="120"/>
      <c r="G269" s="120"/>
      <c r="H269" s="214">
        <f>SUM(H59+H61+H68+H77+H103+H131+H132+H194+H215)</f>
        <v>36</v>
      </c>
      <c r="I269" s="119">
        <v>47.5</v>
      </c>
      <c r="L269" s="232"/>
      <c r="M269" s="233"/>
      <c r="N269" s="233"/>
      <c r="O269" s="233"/>
      <c r="P269" s="231"/>
    </row>
    <row r="270" spans="1:16" ht="20.25">
      <c r="A270" s="119"/>
      <c r="B270" s="214" t="s">
        <v>80</v>
      </c>
      <c r="C270" s="214"/>
      <c r="D270" s="219" t="s">
        <v>351</v>
      </c>
      <c r="E270" s="120"/>
      <c r="F270" s="120"/>
      <c r="G270" s="120"/>
      <c r="H270" s="214">
        <f>SUM(H163+H193+H222)</f>
        <v>8</v>
      </c>
      <c r="I270" s="119">
        <v>11</v>
      </c>
      <c r="L270" s="232"/>
      <c r="M270" s="233"/>
      <c r="N270" s="233"/>
      <c r="O270" s="233"/>
      <c r="P270" s="231"/>
    </row>
    <row r="271" spans="1:16" ht="20.25">
      <c r="A271" s="119"/>
      <c r="B271" s="214" t="s">
        <v>84</v>
      </c>
      <c r="C271" s="214"/>
      <c r="D271" s="219" t="s">
        <v>404</v>
      </c>
      <c r="E271" s="120"/>
      <c r="F271" s="120"/>
      <c r="G271" s="120"/>
      <c r="H271" s="214">
        <f>SUM(H160+H161)</f>
        <v>13</v>
      </c>
      <c r="I271" s="119">
        <v>15</v>
      </c>
      <c r="L271" s="232"/>
      <c r="M271" s="233"/>
      <c r="N271" s="233"/>
      <c r="O271" s="233"/>
      <c r="P271" s="231"/>
    </row>
    <row r="272" spans="1:16" ht="20.25">
      <c r="A272" s="119"/>
      <c r="B272" s="214" t="s">
        <v>87</v>
      </c>
      <c r="C272" s="214"/>
      <c r="D272" s="219" t="s">
        <v>138</v>
      </c>
      <c r="E272" s="120"/>
      <c r="F272" s="120"/>
      <c r="G272" s="120"/>
      <c r="H272" s="214">
        <f>SUM(H136+H184+H228)</f>
        <v>13</v>
      </c>
      <c r="I272" s="119">
        <v>16</v>
      </c>
      <c r="L272" s="232"/>
      <c r="M272" s="233"/>
      <c r="N272" s="233"/>
      <c r="O272" s="233"/>
      <c r="P272" s="231"/>
    </row>
    <row r="273" spans="1:16" ht="20.25">
      <c r="A273" s="119"/>
      <c r="B273" s="214" t="s">
        <v>90</v>
      </c>
      <c r="C273" s="214"/>
      <c r="D273" s="219" t="s">
        <v>158</v>
      </c>
      <c r="E273" s="120"/>
      <c r="F273" s="120"/>
      <c r="G273" s="120"/>
      <c r="H273" s="214">
        <f>SUM(H110+H227)</f>
        <v>2</v>
      </c>
      <c r="I273" s="119">
        <v>5</v>
      </c>
      <c r="L273" s="232"/>
      <c r="M273" s="233"/>
      <c r="N273" s="233"/>
      <c r="O273" s="233"/>
      <c r="P273" s="231"/>
    </row>
    <row r="278" spans="4:8" ht="20.25">
      <c r="D278" s="232"/>
      <c r="E278" s="233"/>
      <c r="F278" s="233"/>
      <c r="G278" s="233"/>
      <c r="H278" s="231"/>
    </row>
    <row r="279" spans="4:8" ht="20.25">
      <c r="D279" s="232"/>
      <c r="E279" s="233"/>
      <c r="F279" s="233"/>
      <c r="G279" s="233"/>
      <c r="H279" s="231"/>
    </row>
    <row r="280" spans="4:8" ht="20.25">
      <c r="D280" s="232"/>
      <c r="E280" s="233"/>
      <c r="F280" s="233"/>
      <c r="G280" s="233"/>
      <c r="H280" s="231"/>
    </row>
    <row r="281" spans="4:8" ht="20.25">
      <c r="D281" s="232"/>
      <c r="E281" s="233"/>
      <c r="F281" s="233"/>
      <c r="G281" s="233"/>
      <c r="H281" s="231"/>
    </row>
    <row r="282" spans="4:8" ht="20.25">
      <c r="D282" s="232"/>
      <c r="E282" s="233"/>
      <c r="F282" s="233"/>
      <c r="G282" s="233"/>
      <c r="H282" s="231"/>
    </row>
    <row r="283" spans="4:8" ht="20.25">
      <c r="D283" s="232"/>
      <c r="E283" s="233"/>
      <c r="F283" s="233"/>
      <c r="G283" s="233"/>
      <c r="H283" s="231"/>
    </row>
    <row r="284" spans="4:8" ht="20.25">
      <c r="D284" s="232"/>
      <c r="E284" s="233"/>
      <c r="F284" s="233"/>
      <c r="G284" s="233"/>
      <c r="H284" s="231"/>
    </row>
    <row r="285" spans="4:8" ht="20.25">
      <c r="D285" s="232"/>
      <c r="E285" s="233"/>
      <c r="F285" s="233"/>
      <c r="G285" s="233"/>
      <c r="H285" s="231"/>
    </row>
    <row r="286" spans="4:8" ht="20.25">
      <c r="D286" s="232"/>
      <c r="E286" s="233"/>
      <c r="F286" s="233"/>
      <c r="G286" s="233"/>
      <c r="H286" s="231"/>
    </row>
    <row r="287" spans="4:8" ht="20.25">
      <c r="D287" s="232"/>
      <c r="E287" s="233"/>
      <c r="F287" s="233"/>
      <c r="G287" s="233"/>
      <c r="H287" s="231"/>
    </row>
  </sheetData>
  <printOptions/>
  <pageMargins left="0.75" right="0.75" top="1" bottom="1" header="0.4921259845" footer="0.4921259845"/>
  <pageSetup horizontalDpi="360" verticalDpi="36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2:L35"/>
  <sheetViews>
    <sheetView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2" max="2" width="29.125" style="0" customWidth="1"/>
    <col min="3" max="3" width="38.375" style="0" customWidth="1"/>
    <col min="4" max="4" width="4.375" style="21" customWidth="1"/>
    <col min="5" max="5" width="1.00390625" style="21" customWidth="1"/>
    <col min="6" max="6" width="5.00390625" style="60" customWidth="1"/>
    <col min="7" max="7" width="8.625" style="21" customWidth="1"/>
  </cols>
  <sheetData>
    <row r="2" spans="1:7" s="28" customFormat="1" ht="29.25" customHeight="1">
      <c r="A2" s="23" t="s">
        <v>30</v>
      </c>
      <c r="B2" s="24"/>
      <c r="C2" s="25"/>
      <c r="D2" s="26"/>
      <c r="E2" s="26"/>
      <c r="F2" s="58"/>
      <c r="G2" s="27" t="s">
        <v>40</v>
      </c>
    </row>
    <row r="3" spans="1:7" s="31" customFormat="1" ht="23.25" customHeight="1" thickBot="1">
      <c r="A3" s="29"/>
      <c r="B3" s="29" t="s">
        <v>53</v>
      </c>
      <c r="C3" s="29" t="s">
        <v>31</v>
      </c>
      <c r="D3" s="32"/>
      <c r="E3" s="30" t="s">
        <v>23</v>
      </c>
      <c r="F3" s="59"/>
      <c r="G3" s="30" t="s">
        <v>24</v>
      </c>
    </row>
    <row r="4" spans="1:12" s="31" customFormat="1" ht="18" customHeight="1">
      <c r="A4" s="69" t="str">
        <f aca="true" t="shared" si="0" ref="A4:A34">IF(D4&gt;0,(ROW()-3)&amp;".","")</f>
        <v>1.</v>
      </c>
      <c r="B4" s="35" t="s">
        <v>134</v>
      </c>
      <c r="C4" s="35"/>
      <c r="D4" s="35">
        <v>2</v>
      </c>
      <c r="E4" s="66"/>
      <c r="F4" s="61">
        <v>44</v>
      </c>
      <c r="G4" s="108">
        <f aca="true" t="shared" si="1" ref="G4:G10">IF(F4&lt;&gt;"",(INT(POWER(305.5-(60*D4+F4),1.85)*0.08713)),"")</f>
        <v>829</v>
      </c>
      <c r="H4" s="111" t="s">
        <v>56</v>
      </c>
      <c r="I4" s="112"/>
      <c r="J4" s="112"/>
      <c r="K4" s="112"/>
      <c r="L4" s="112"/>
    </row>
    <row r="5" spans="1:12" s="31" customFormat="1" ht="18" customHeight="1">
      <c r="A5" s="69" t="str">
        <f t="shared" si="0"/>
        <v>2.</v>
      </c>
      <c r="B5" s="35" t="s">
        <v>234</v>
      </c>
      <c r="C5" s="35"/>
      <c r="D5" s="35">
        <v>2</v>
      </c>
      <c r="E5" s="66"/>
      <c r="F5" s="61">
        <v>46</v>
      </c>
      <c r="G5" s="108">
        <f t="shared" si="1"/>
        <v>808</v>
      </c>
      <c r="H5" s="112" t="s">
        <v>57</v>
      </c>
      <c r="I5" s="112"/>
      <c r="J5" s="112"/>
      <c r="K5" s="112"/>
      <c r="L5" s="112"/>
    </row>
    <row r="6" spans="1:12" s="31" customFormat="1" ht="18" customHeight="1">
      <c r="A6" s="69" t="str">
        <f t="shared" si="0"/>
        <v>3.</v>
      </c>
      <c r="B6" s="35" t="s">
        <v>26</v>
      </c>
      <c r="C6" s="35"/>
      <c r="D6" s="35">
        <v>2</v>
      </c>
      <c r="E6" s="66"/>
      <c r="F6" s="61">
        <v>46.3</v>
      </c>
      <c r="G6" s="108">
        <f t="shared" si="1"/>
        <v>805</v>
      </c>
      <c r="H6" s="48" t="s">
        <v>32</v>
      </c>
      <c r="I6" s="48"/>
      <c r="J6" s="48"/>
      <c r="K6" s="48"/>
      <c r="L6" s="113"/>
    </row>
    <row r="7" spans="1:12" s="31" customFormat="1" ht="18" customHeight="1">
      <c r="A7" s="69" t="str">
        <f>IF(F7&lt;&gt;"",(ROW()-3)&amp;".","")</f>
        <v>4.</v>
      </c>
      <c r="B7" s="35" t="s">
        <v>140</v>
      </c>
      <c r="C7" s="35"/>
      <c r="D7" s="35">
        <v>2</v>
      </c>
      <c r="E7" s="66"/>
      <c r="F7" s="61">
        <v>48.6</v>
      </c>
      <c r="G7" s="108">
        <f t="shared" si="1"/>
        <v>780</v>
      </c>
      <c r="H7" s="114" t="s">
        <v>58</v>
      </c>
      <c r="I7" s="114"/>
      <c r="J7" s="114"/>
      <c r="K7" s="114"/>
      <c r="L7" s="113"/>
    </row>
    <row r="8" spans="1:12" s="31" customFormat="1" ht="18" customHeight="1">
      <c r="A8" s="69" t="str">
        <f t="shared" si="0"/>
        <v>5.</v>
      </c>
      <c r="B8" s="35" t="s">
        <v>137</v>
      </c>
      <c r="C8" s="35"/>
      <c r="D8" s="135">
        <v>2</v>
      </c>
      <c r="E8" s="66"/>
      <c r="F8" s="46">
        <v>50.4</v>
      </c>
      <c r="G8" s="108">
        <f t="shared" si="1"/>
        <v>761</v>
      </c>
      <c r="H8" s="114" t="s">
        <v>59</v>
      </c>
      <c r="I8" s="114"/>
      <c r="J8" s="114"/>
      <c r="K8" s="114"/>
      <c r="L8" s="113"/>
    </row>
    <row r="9" spans="1:12" s="31" customFormat="1" ht="18" customHeight="1">
      <c r="A9" s="69" t="str">
        <f t="shared" si="0"/>
        <v>6.</v>
      </c>
      <c r="B9" s="35" t="s">
        <v>129</v>
      </c>
      <c r="C9" s="35"/>
      <c r="D9" s="35">
        <v>2</v>
      </c>
      <c r="E9" s="66"/>
      <c r="F9" s="61">
        <v>51.6</v>
      </c>
      <c r="G9" s="108">
        <f t="shared" si="1"/>
        <v>749</v>
      </c>
      <c r="H9" s="48" t="s">
        <v>28</v>
      </c>
      <c r="I9" s="48"/>
      <c r="J9" s="48"/>
      <c r="K9" s="48"/>
      <c r="L9" s="113"/>
    </row>
    <row r="10" spans="1:7" s="31" customFormat="1" ht="18" customHeight="1">
      <c r="A10" s="69" t="str">
        <f t="shared" si="0"/>
        <v>7.</v>
      </c>
      <c r="B10" s="35" t="s">
        <v>233</v>
      </c>
      <c r="C10" s="35"/>
      <c r="D10" s="138">
        <v>2</v>
      </c>
      <c r="E10" s="66" t="str">
        <f aca="true" t="shared" si="2" ref="E10:E34">IF(F10=0,"",":")</f>
        <v>:</v>
      </c>
      <c r="F10" s="61">
        <v>51.8</v>
      </c>
      <c r="G10" s="108">
        <f t="shared" si="1"/>
        <v>747</v>
      </c>
    </row>
    <row r="11" spans="1:7" s="31" customFormat="1" ht="18" customHeight="1">
      <c r="A11" s="69" t="str">
        <f t="shared" si="0"/>
        <v>8.</v>
      </c>
      <c r="B11" s="35" t="s">
        <v>235</v>
      </c>
      <c r="C11" s="35"/>
      <c r="D11" s="138">
        <v>2</v>
      </c>
      <c r="E11" s="66" t="str">
        <f t="shared" si="2"/>
        <v>:</v>
      </c>
      <c r="F11" s="61">
        <v>54.9</v>
      </c>
      <c r="G11" s="108">
        <f aca="true" t="shared" si="3" ref="G11:G34">IF(F11&lt;&gt;"",(INT(POWER(305.5-(60*D11+F11),1.85)*0.08713)),"")</f>
        <v>715</v>
      </c>
    </row>
    <row r="12" spans="1:7" s="31" customFormat="1" ht="18" customHeight="1">
      <c r="A12" s="69" t="str">
        <f t="shared" si="0"/>
        <v>9.</v>
      </c>
      <c r="B12" s="35" t="s">
        <v>141</v>
      </c>
      <c r="C12" s="35"/>
      <c r="D12" s="35">
        <v>3</v>
      </c>
      <c r="E12" s="66"/>
      <c r="F12" s="61">
        <v>2.4</v>
      </c>
      <c r="G12" s="108">
        <f t="shared" si="3"/>
        <v>641</v>
      </c>
    </row>
    <row r="13" spans="1:7" s="31" customFormat="1" ht="18" customHeight="1">
      <c r="A13" s="69" t="str">
        <f t="shared" si="0"/>
        <v>10.</v>
      </c>
      <c r="B13" s="35" t="s">
        <v>138</v>
      </c>
      <c r="C13" s="35"/>
      <c r="D13" s="35">
        <v>3</v>
      </c>
      <c r="E13" s="66"/>
      <c r="F13" s="61">
        <v>4.5</v>
      </c>
      <c r="G13" s="108">
        <f t="shared" si="3"/>
        <v>621</v>
      </c>
    </row>
    <row r="14" spans="1:7" s="31" customFormat="1" ht="18" customHeight="1">
      <c r="A14" s="69" t="str">
        <f t="shared" si="0"/>
        <v>11.</v>
      </c>
      <c r="B14" s="35" t="s">
        <v>208</v>
      </c>
      <c r="C14" s="35"/>
      <c r="D14" s="138">
        <v>3</v>
      </c>
      <c r="E14" s="66"/>
      <c r="F14" s="61">
        <v>5.1</v>
      </c>
      <c r="G14" s="108">
        <f t="shared" si="3"/>
        <v>615</v>
      </c>
    </row>
    <row r="15" spans="1:7" s="31" customFormat="1" ht="18" customHeight="1">
      <c r="A15" s="69" t="str">
        <f t="shared" si="0"/>
        <v>12.</v>
      </c>
      <c r="B15" s="35" t="s">
        <v>158</v>
      </c>
      <c r="C15" s="35"/>
      <c r="D15" s="35">
        <v>3</v>
      </c>
      <c r="E15" s="66"/>
      <c r="F15" s="61">
        <v>11.2</v>
      </c>
      <c r="G15" s="108">
        <f t="shared" si="3"/>
        <v>559</v>
      </c>
    </row>
    <row r="16" spans="1:7" s="31" customFormat="1" ht="18" customHeight="1">
      <c r="A16" s="69">
        <f t="shared" si="0"/>
      </c>
      <c r="B16" s="64"/>
      <c r="C16" s="35"/>
      <c r="D16" s="36"/>
      <c r="E16" s="66">
        <f t="shared" si="2"/>
      </c>
      <c r="F16" s="61"/>
      <c r="G16" s="108">
        <f t="shared" si="3"/>
      </c>
    </row>
    <row r="17" spans="1:7" s="31" customFormat="1" ht="18" customHeight="1">
      <c r="A17" s="69">
        <f t="shared" si="0"/>
      </c>
      <c r="B17" s="64"/>
      <c r="C17" s="35"/>
      <c r="D17" s="36"/>
      <c r="E17" s="66">
        <f t="shared" si="2"/>
      </c>
      <c r="F17" s="61"/>
      <c r="G17" s="108">
        <f t="shared" si="3"/>
      </c>
    </row>
    <row r="18" spans="1:7" s="31" customFormat="1" ht="18" customHeight="1">
      <c r="A18" s="69">
        <f t="shared" si="0"/>
      </c>
      <c r="B18" s="64"/>
      <c r="C18" s="35"/>
      <c r="D18" s="36"/>
      <c r="E18" s="66">
        <f t="shared" si="2"/>
      </c>
      <c r="F18" s="61"/>
      <c r="G18" s="108">
        <f t="shared" si="3"/>
      </c>
    </row>
    <row r="19" spans="1:7" s="31" customFormat="1" ht="18" customHeight="1">
      <c r="A19" s="69">
        <f t="shared" si="0"/>
      </c>
      <c r="B19" s="64"/>
      <c r="C19" s="35"/>
      <c r="D19" s="36"/>
      <c r="E19" s="66">
        <f t="shared" si="2"/>
      </c>
      <c r="F19" s="61"/>
      <c r="G19" s="108">
        <f t="shared" si="3"/>
      </c>
    </row>
    <row r="20" spans="1:7" s="31" customFormat="1" ht="18" customHeight="1">
      <c r="A20" s="69">
        <f t="shared" si="0"/>
      </c>
      <c r="B20" s="64"/>
      <c r="C20" s="35"/>
      <c r="D20" s="36"/>
      <c r="E20" s="66">
        <f t="shared" si="2"/>
      </c>
      <c r="F20" s="61"/>
      <c r="G20" s="108">
        <f t="shared" si="3"/>
      </c>
    </row>
    <row r="21" spans="1:7" s="31" customFormat="1" ht="18" customHeight="1">
      <c r="A21" s="69">
        <f t="shared" si="0"/>
      </c>
      <c r="B21" s="64"/>
      <c r="C21" s="35"/>
      <c r="D21" s="36"/>
      <c r="E21" s="66">
        <f t="shared" si="2"/>
      </c>
      <c r="F21" s="61"/>
      <c r="G21" s="108">
        <f t="shared" si="3"/>
      </c>
    </row>
    <row r="22" spans="1:7" s="31" customFormat="1" ht="18" customHeight="1">
      <c r="A22" s="69">
        <f t="shared" si="0"/>
      </c>
      <c r="B22" s="64"/>
      <c r="C22" s="35"/>
      <c r="D22" s="36"/>
      <c r="E22" s="66">
        <f t="shared" si="2"/>
      </c>
      <c r="F22" s="61"/>
      <c r="G22" s="108">
        <f t="shared" si="3"/>
      </c>
    </row>
    <row r="23" spans="1:7" s="31" customFormat="1" ht="18" customHeight="1">
      <c r="A23" s="69">
        <f t="shared" si="0"/>
      </c>
      <c r="B23" s="64"/>
      <c r="C23" s="35"/>
      <c r="D23" s="36"/>
      <c r="E23" s="66">
        <f t="shared" si="2"/>
      </c>
      <c r="F23" s="61"/>
      <c r="G23" s="108">
        <f t="shared" si="3"/>
      </c>
    </row>
    <row r="24" spans="1:7" s="31" customFormat="1" ht="18" customHeight="1">
      <c r="A24" s="69">
        <f t="shared" si="0"/>
      </c>
      <c r="B24" s="64"/>
      <c r="C24" s="35"/>
      <c r="D24" s="36"/>
      <c r="E24" s="66">
        <f t="shared" si="2"/>
      </c>
      <c r="F24" s="61"/>
      <c r="G24" s="108">
        <f t="shared" si="3"/>
      </c>
    </row>
    <row r="25" spans="1:7" s="31" customFormat="1" ht="18" customHeight="1">
      <c r="A25" s="69">
        <f t="shared" si="0"/>
      </c>
      <c r="B25" s="64"/>
      <c r="C25" s="35"/>
      <c r="D25" s="36"/>
      <c r="E25" s="66">
        <f t="shared" si="2"/>
      </c>
      <c r="F25" s="61"/>
      <c r="G25" s="108">
        <f t="shared" si="3"/>
      </c>
    </row>
    <row r="26" spans="1:7" s="31" customFormat="1" ht="18" customHeight="1">
      <c r="A26" s="69">
        <f t="shared" si="0"/>
      </c>
      <c r="B26" s="64"/>
      <c r="C26" s="35"/>
      <c r="D26" s="36"/>
      <c r="E26" s="66">
        <f t="shared" si="2"/>
      </c>
      <c r="F26" s="61"/>
      <c r="G26" s="108">
        <f t="shared" si="3"/>
      </c>
    </row>
    <row r="27" spans="1:7" s="31" customFormat="1" ht="18" customHeight="1">
      <c r="A27" s="69">
        <f t="shared" si="0"/>
      </c>
      <c r="B27" s="64"/>
      <c r="C27" s="35"/>
      <c r="D27" s="36"/>
      <c r="E27" s="66">
        <f t="shared" si="2"/>
      </c>
      <c r="F27" s="61"/>
      <c r="G27" s="108">
        <f t="shared" si="3"/>
      </c>
    </row>
    <row r="28" spans="1:7" s="31" customFormat="1" ht="18" customHeight="1">
      <c r="A28" s="69">
        <f t="shared" si="0"/>
      </c>
      <c r="B28" s="64"/>
      <c r="C28" s="35"/>
      <c r="D28" s="36"/>
      <c r="E28" s="66">
        <f t="shared" si="2"/>
      </c>
      <c r="F28" s="61"/>
      <c r="G28" s="108">
        <f t="shared" si="3"/>
      </c>
    </row>
    <row r="29" spans="1:7" s="31" customFormat="1" ht="18" customHeight="1">
      <c r="A29" s="69">
        <f t="shared" si="0"/>
      </c>
      <c r="B29" s="64"/>
      <c r="C29" s="35"/>
      <c r="D29" s="36"/>
      <c r="E29" s="66">
        <f t="shared" si="2"/>
      </c>
      <c r="F29" s="61"/>
      <c r="G29" s="108">
        <f t="shared" si="3"/>
      </c>
    </row>
    <row r="30" spans="1:7" s="31" customFormat="1" ht="18" customHeight="1">
      <c r="A30" s="69">
        <f t="shared" si="0"/>
      </c>
      <c r="B30" s="64"/>
      <c r="C30" s="35"/>
      <c r="D30" s="36"/>
      <c r="E30" s="66">
        <f t="shared" si="2"/>
      </c>
      <c r="F30" s="61"/>
      <c r="G30" s="108">
        <f t="shared" si="3"/>
      </c>
    </row>
    <row r="31" spans="1:7" s="31" customFormat="1" ht="18" customHeight="1">
      <c r="A31" s="69">
        <f t="shared" si="0"/>
      </c>
      <c r="B31" s="64"/>
      <c r="C31" s="35"/>
      <c r="D31" s="36"/>
      <c r="E31" s="66">
        <f t="shared" si="2"/>
      </c>
      <c r="F31" s="61"/>
      <c r="G31" s="108">
        <f t="shared" si="3"/>
      </c>
    </row>
    <row r="32" spans="1:7" s="31" customFormat="1" ht="18" customHeight="1">
      <c r="A32" s="69">
        <f t="shared" si="0"/>
      </c>
      <c r="B32" s="64"/>
      <c r="C32" s="35"/>
      <c r="D32" s="36"/>
      <c r="E32" s="66">
        <f t="shared" si="2"/>
      </c>
      <c r="F32" s="61"/>
      <c r="G32" s="108">
        <f t="shared" si="3"/>
      </c>
    </row>
    <row r="33" spans="1:7" s="31" customFormat="1" ht="18" customHeight="1">
      <c r="A33" s="69">
        <f t="shared" si="0"/>
      </c>
      <c r="B33" s="64"/>
      <c r="C33" s="35"/>
      <c r="D33" s="36"/>
      <c r="E33" s="66">
        <f t="shared" si="2"/>
      </c>
      <c r="F33" s="61"/>
      <c r="G33" s="108">
        <f t="shared" si="3"/>
      </c>
    </row>
    <row r="34" spans="1:7" s="31" customFormat="1" ht="18" customHeight="1">
      <c r="A34" s="70">
        <f t="shared" si="0"/>
      </c>
      <c r="B34" s="64"/>
      <c r="C34" s="38"/>
      <c r="D34" s="39"/>
      <c r="E34" s="67">
        <f t="shared" si="2"/>
      </c>
      <c r="F34" s="62"/>
      <c r="G34" s="109">
        <f t="shared" si="3"/>
      </c>
    </row>
    <row r="35" spans="1:7" s="31" customFormat="1" ht="18" customHeight="1" thickBot="1">
      <c r="A35" s="71" t="str">
        <f>IF(D35&gt;0,(ROW()-3)&amp;".","")</f>
        <v>32.</v>
      </c>
      <c r="B35" s="65"/>
      <c r="C35" s="40"/>
      <c r="D35" s="41">
        <v>2</v>
      </c>
      <c r="E35" s="68" t="str">
        <f>IF(F35=0,"",":")</f>
        <v>:</v>
      </c>
      <c r="F35" s="63">
        <v>12</v>
      </c>
      <c r="G35" s="110">
        <f>IF(F35&lt;&gt;"",(INT(POWER(305.5-(60*D35+F35),1.85)*0.08713)),"")</f>
        <v>1210</v>
      </c>
    </row>
  </sheetData>
  <dataValidations count="3">
    <dataValidation allowBlank="1" showInputMessage="1" showErrorMessage="1" prompt="Buňka obsahuje vzorec, NEPŘEPSAT!" sqref="G4:G35"/>
    <dataValidation allowBlank="1" showInputMessage="1" showErrorMessage="1" prompt="Buňka obsahuje vzorec. Nevyplňovat!" sqref="A4:A35"/>
    <dataValidation type="whole" operator="lessThanOrEqual" allowBlank="1" showInputMessage="1" showErrorMessage="1" prompt="Dvojtečka se udělá sama, až napíšeš sekundy" sqref="E4:E35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B1:AH62"/>
  <sheetViews>
    <sheetView workbookViewId="0" topLeftCell="A1">
      <selection activeCell="B1" sqref="B1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74609375" style="2" customWidth="1"/>
    <col min="5" max="5" width="28.125" style="2" customWidth="1"/>
    <col min="6" max="6" width="4.625" style="2" customWidth="1"/>
    <col min="7" max="7" width="6.00390625" style="166" customWidth="1"/>
    <col min="8" max="8" width="7.75390625" style="167" hidden="1" customWidth="1"/>
    <col min="9" max="9" width="0.74609375" style="2" customWidth="1"/>
    <col min="10" max="10" width="5.625" style="8" customWidth="1"/>
    <col min="11" max="11" width="6.125" style="8" customWidth="1"/>
    <col min="12" max="12" width="2.25390625" style="3" customWidth="1"/>
    <col min="13" max="13" width="1.12109375" style="1" customWidth="1"/>
    <col min="14" max="14" width="5.25390625" style="19" customWidth="1"/>
    <col min="15" max="15" width="4.875" style="2" customWidth="1"/>
    <col min="16" max="16" width="5.125" style="2" customWidth="1"/>
    <col min="17" max="17" width="5.375" style="4" customWidth="1"/>
    <col min="18" max="18" width="3.375" style="3" customWidth="1"/>
    <col min="19" max="19" width="1.00390625" style="1" customWidth="1"/>
    <col min="20" max="20" width="4.625" style="19" customWidth="1"/>
    <col min="21" max="22" width="9.875" style="156" hidden="1" customWidth="1"/>
    <col min="23" max="29" width="9.875" style="7" hidden="1" customWidth="1"/>
    <col min="30" max="30" width="9.875" style="2" customWidth="1"/>
    <col min="31" max="31" width="12.25390625" style="2" customWidth="1"/>
    <col min="32" max="32" width="9.125" style="2" customWidth="1"/>
    <col min="33" max="33" width="4.00390625" style="2" customWidth="1"/>
    <col min="34" max="16384" width="9.125" style="2" customWidth="1"/>
  </cols>
  <sheetData>
    <row r="1" spans="2:20" ht="15.75">
      <c r="B1" s="145" t="s">
        <v>13</v>
      </c>
      <c r="C1" s="146"/>
      <c r="D1" s="146"/>
      <c r="E1" s="146"/>
      <c r="F1" s="146"/>
      <c r="G1" s="147"/>
      <c r="H1" s="148"/>
      <c r="I1" s="146"/>
      <c r="J1" s="149"/>
      <c r="K1" s="149"/>
      <c r="L1" s="150"/>
      <c r="O1" s="151" t="s">
        <v>41</v>
      </c>
      <c r="P1" s="152"/>
      <c r="Q1" s="153"/>
      <c r="R1" s="154"/>
      <c r="S1" s="151"/>
      <c r="T1" s="155"/>
    </row>
    <row r="2" spans="2:20" ht="12.75">
      <c r="B2" s="157" t="s">
        <v>236</v>
      </c>
      <c r="C2" s="158"/>
      <c r="D2" s="146"/>
      <c r="E2" s="146"/>
      <c r="F2" s="146"/>
      <c r="G2" s="147"/>
      <c r="H2" s="148"/>
      <c r="I2" s="146"/>
      <c r="J2" s="149"/>
      <c r="K2" s="149"/>
      <c r="L2" s="150"/>
      <c r="O2" s="152" t="s">
        <v>43</v>
      </c>
      <c r="P2" s="152"/>
      <c r="Q2" s="153"/>
      <c r="R2" s="154"/>
      <c r="S2" s="151"/>
      <c r="T2" s="155"/>
    </row>
    <row r="3" spans="2:20" ht="12.75">
      <c r="B3" s="159" t="s">
        <v>19</v>
      </c>
      <c r="C3" s="152"/>
      <c r="D3" s="152"/>
      <c r="E3" s="15" t="s">
        <v>122</v>
      </c>
      <c r="F3" s="15"/>
      <c r="G3" s="18"/>
      <c r="H3" s="14"/>
      <c r="I3" s="15"/>
      <c r="J3" s="12"/>
      <c r="K3" s="12"/>
      <c r="L3" s="16"/>
      <c r="O3" s="160" t="s">
        <v>44</v>
      </c>
      <c r="P3" s="152"/>
      <c r="Q3" s="153"/>
      <c r="R3" s="154"/>
      <c r="S3" s="151"/>
      <c r="T3" s="155"/>
    </row>
    <row r="4" spans="2:29" s="15" customFormat="1" ht="12.75">
      <c r="B4" s="159" t="s">
        <v>18</v>
      </c>
      <c r="E4" s="161" t="s">
        <v>123</v>
      </c>
      <c r="G4" s="162" t="s">
        <v>17</v>
      </c>
      <c r="H4" s="14"/>
      <c r="I4" s="12"/>
      <c r="J4" s="141">
        <v>40442</v>
      </c>
      <c r="K4" s="141"/>
      <c r="L4" s="16"/>
      <c r="M4" s="13"/>
      <c r="N4" s="20"/>
      <c r="O4" s="152" t="s">
        <v>45</v>
      </c>
      <c r="P4" s="160"/>
      <c r="Q4" s="153"/>
      <c r="R4" s="163"/>
      <c r="S4" s="151"/>
      <c r="T4" s="155"/>
      <c r="U4" s="164"/>
      <c r="V4" s="164"/>
      <c r="W4" s="165"/>
      <c r="X4" s="165"/>
      <c r="Y4" s="165"/>
      <c r="Z4" s="165"/>
      <c r="AA4" s="165"/>
      <c r="AB4" s="165"/>
      <c r="AC4" s="165"/>
    </row>
    <row r="5" ht="12.75">
      <c r="W5" s="7" t="s">
        <v>11</v>
      </c>
    </row>
    <row r="6" spans="2:33" ht="12.75">
      <c r="B6" s="168" t="s">
        <v>6</v>
      </c>
      <c r="C6" s="169"/>
      <c r="D6" s="169"/>
      <c r="E6" s="169" t="s">
        <v>15</v>
      </c>
      <c r="F6" s="170" t="s">
        <v>21</v>
      </c>
      <c r="G6" s="171" t="s">
        <v>7</v>
      </c>
      <c r="H6" s="172" t="s">
        <v>7</v>
      </c>
      <c r="I6" s="169"/>
      <c r="J6" s="173" t="s">
        <v>237</v>
      </c>
      <c r="K6" s="173" t="s">
        <v>238</v>
      </c>
      <c r="L6" s="174" t="s">
        <v>239</v>
      </c>
      <c r="M6" s="174"/>
      <c r="N6" s="174"/>
      <c r="O6" s="175" t="s">
        <v>2</v>
      </c>
      <c r="P6" s="175" t="s">
        <v>3</v>
      </c>
      <c r="Q6" s="176" t="s">
        <v>4</v>
      </c>
      <c r="R6" s="174" t="s">
        <v>5</v>
      </c>
      <c r="S6" s="174"/>
      <c r="T6" s="174"/>
      <c r="U6" s="177" t="s">
        <v>240</v>
      </c>
      <c r="V6" s="177" t="s">
        <v>10</v>
      </c>
      <c r="W6" s="7" t="s">
        <v>241</v>
      </c>
      <c r="X6" s="7" t="s">
        <v>242</v>
      </c>
      <c r="Y6" s="7" t="s">
        <v>243</v>
      </c>
      <c r="Z6" s="7" t="s">
        <v>2</v>
      </c>
      <c r="AA6" s="7" t="s">
        <v>3</v>
      </c>
      <c r="AB6" s="7" t="s">
        <v>4</v>
      </c>
      <c r="AC6" s="7" t="s">
        <v>5</v>
      </c>
      <c r="AG6" s="139"/>
    </row>
    <row r="7" spans="2:34" ht="12.75">
      <c r="B7" s="168"/>
      <c r="C7" s="169"/>
      <c r="D7" s="169"/>
      <c r="E7" s="169" t="s">
        <v>9</v>
      </c>
      <c r="F7" s="170" t="s">
        <v>20</v>
      </c>
      <c r="G7" s="171" t="s">
        <v>8</v>
      </c>
      <c r="H7" s="172" t="s">
        <v>8</v>
      </c>
      <c r="I7" s="169"/>
      <c r="J7" s="173" t="s">
        <v>12</v>
      </c>
      <c r="K7" s="173" t="s">
        <v>12</v>
      </c>
      <c r="L7" s="178" t="s">
        <v>14</v>
      </c>
      <c r="M7" s="178"/>
      <c r="N7" s="178"/>
      <c r="O7" s="17" t="s">
        <v>0</v>
      </c>
      <c r="P7" s="17" t="s">
        <v>0</v>
      </c>
      <c r="Q7" s="179" t="s">
        <v>1</v>
      </c>
      <c r="R7" s="180" t="s">
        <v>16</v>
      </c>
      <c r="S7" s="180"/>
      <c r="T7" s="180"/>
      <c r="AE7" s="35"/>
      <c r="AF7" s="55"/>
      <c r="AG7" s="140"/>
      <c r="AH7" s="61"/>
    </row>
    <row r="8" spans="2:34" ht="12.75">
      <c r="B8" s="22"/>
      <c r="G8" s="169"/>
      <c r="J8" s="9"/>
      <c r="K8" s="9"/>
      <c r="L8" s="6"/>
      <c r="M8" s="181"/>
      <c r="N8" s="136"/>
      <c r="O8" s="6"/>
      <c r="P8" s="6"/>
      <c r="Q8" s="137"/>
      <c r="R8" s="6"/>
      <c r="S8" s="181"/>
      <c r="T8" s="136"/>
      <c r="AE8" s="35"/>
      <c r="AF8" s="55"/>
      <c r="AG8" s="140"/>
      <c r="AH8" s="61"/>
    </row>
    <row r="9" spans="2:34" ht="12.75">
      <c r="B9" s="182" t="str">
        <f>IF(H9=0,"","1.")</f>
        <v>1.</v>
      </c>
      <c r="C9" s="15"/>
      <c r="D9" s="15"/>
      <c r="E9" s="2" t="s">
        <v>244</v>
      </c>
      <c r="F9" s="2" t="s">
        <v>125</v>
      </c>
      <c r="G9" s="183">
        <f>IF(H9=0,"",H9)</f>
        <v>8095</v>
      </c>
      <c r="H9" s="167">
        <f>SUM(W9:AB10)+AC9</f>
        <v>8095</v>
      </c>
      <c r="J9" s="37">
        <v>11.2</v>
      </c>
      <c r="K9" s="37">
        <v>57.4</v>
      </c>
      <c r="L9" s="36">
        <v>4</v>
      </c>
      <c r="M9" s="184"/>
      <c r="N9" s="61">
        <v>37.2</v>
      </c>
      <c r="O9" s="36">
        <v>176</v>
      </c>
      <c r="P9" s="6">
        <v>574</v>
      </c>
      <c r="Q9" s="55">
        <v>12.47</v>
      </c>
      <c r="R9" s="35">
        <v>2</v>
      </c>
      <c r="S9" s="184"/>
      <c r="T9" s="185">
        <v>18.2</v>
      </c>
      <c r="U9" s="156">
        <f>L9*60+N9</f>
        <v>277.2</v>
      </c>
      <c r="V9" s="156">
        <f>R9*60+T9</f>
        <v>138.2</v>
      </c>
      <c r="W9" s="11">
        <f>IF(J9&gt;0,(INT(POWER(17.76-J9,1.81)*25.4347)),0)</f>
        <v>765</v>
      </c>
      <c r="X9" s="11">
        <f>IF(K9&gt;0,(INT(POWER(81.86-K9,1.81)*1.53775)),0)</f>
        <v>501</v>
      </c>
      <c r="Y9" s="186">
        <f>IF(N9&lt;&gt;"",(INT(POWER(480-U9,1.85)*0.03768)),0)</f>
        <v>698</v>
      </c>
      <c r="Z9" s="186">
        <f>IF(O9&gt;0,(INT(POWER(O9-75,1.42)*0.8465)),0)</f>
        <v>593</v>
      </c>
      <c r="AA9" s="186">
        <f>IF(P9&gt;0,(INT(POWER(P9-220,1.4)*0.14354)),0)</f>
        <v>531</v>
      </c>
      <c r="AB9" s="186">
        <f>IF(Q9&gt;0,(INT(POWER(Q9-1.5,1.05)*51.39)),0)</f>
        <v>635</v>
      </c>
      <c r="AC9" s="186">
        <f>IF(T9&lt;&gt;"",(INT(POWER(305.5-V9,1.85)*0.08713)),0)</f>
        <v>1131</v>
      </c>
      <c r="AE9" s="35"/>
      <c r="AF9" s="55"/>
      <c r="AG9" s="140"/>
      <c r="AH9" s="61"/>
    </row>
    <row r="10" spans="2:34" ht="12.75">
      <c r="B10" s="22"/>
      <c r="E10" s="2" t="s">
        <v>123</v>
      </c>
      <c r="G10" s="151"/>
      <c r="H10" s="187">
        <f>H9</f>
        <v>8095</v>
      </c>
      <c r="J10" s="37">
        <v>12.1</v>
      </c>
      <c r="K10" s="37">
        <v>55.9</v>
      </c>
      <c r="L10" s="36">
        <v>4</v>
      </c>
      <c r="M10" s="184"/>
      <c r="N10" s="61">
        <v>42.6</v>
      </c>
      <c r="O10" s="36">
        <v>164</v>
      </c>
      <c r="P10" s="6">
        <v>509</v>
      </c>
      <c r="Q10" s="55">
        <v>10.85</v>
      </c>
      <c r="R10" s="6"/>
      <c r="S10" s="181"/>
      <c r="T10" s="136"/>
      <c r="U10" s="156">
        <f>L10*60+N10</f>
        <v>282.6</v>
      </c>
      <c r="W10" s="11">
        <f>IF(J10&gt;0,(INT(POWER(17.76-J10,1.81)*25.4347)),0)</f>
        <v>586</v>
      </c>
      <c r="X10" s="11">
        <f>IF(K10&gt;0,(INT(POWER(81.86-K10,1.81)*1.53775)),0)</f>
        <v>558</v>
      </c>
      <c r="Y10" s="186">
        <f>IF(N10&lt;&gt;"",(INT(POWER(480-U10,1.85)*0.03768)),0)</f>
        <v>664</v>
      </c>
      <c r="Z10" s="186">
        <f>IF(O10&gt;0,(INT(POWER(O10-75,1.42)*0.8465)),0)</f>
        <v>496</v>
      </c>
      <c r="AA10" s="186">
        <f>IF(P10&gt;0,(INT(POWER(P10-220,1.4)*0.14354)),0)</f>
        <v>400</v>
      </c>
      <c r="AB10" s="186">
        <f>IF(Q10&gt;0,(INT(POWER(Q10-1.5,1.05)*51.39)),0)</f>
        <v>537</v>
      </c>
      <c r="AC10" s="188"/>
      <c r="AE10" s="35"/>
      <c r="AF10" s="55"/>
      <c r="AG10" s="140"/>
      <c r="AH10" s="61"/>
    </row>
    <row r="11" spans="2:34" ht="12.75">
      <c r="B11" s="22"/>
      <c r="G11" s="151"/>
      <c r="H11" s="187">
        <f>H9</f>
        <v>8095</v>
      </c>
      <c r="J11" s="9"/>
      <c r="K11" s="9"/>
      <c r="L11" s="6"/>
      <c r="M11" s="181"/>
      <c r="N11" s="136"/>
      <c r="O11" s="6"/>
      <c r="P11" s="6"/>
      <c r="Q11" s="137"/>
      <c r="R11" s="6"/>
      <c r="S11" s="181"/>
      <c r="T11" s="136"/>
      <c r="W11" s="188"/>
      <c r="X11" s="188"/>
      <c r="Y11" s="188"/>
      <c r="Z11" s="188"/>
      <c r="AA11" s="188"/>
      <c r="AB11" s="188"/>
      <c r="AC11" s="188"/>
      <c r="AD11" s="35"/>
      <c r="AE11" s="35"/>
      <c r="AF11" s="35"/>
      <c r="AG11" s="140"/>
      <c r="AH11" s="185"/>
    </row>
    <row r="12" spans="2:34" ht="12.75">
      <c r="B12" s="182" t="str">
        <f>IF(H12=0,"","2.")</f>
        <v>2.</v>
      </c>
      <c r="E12" s="15" t="s">
        <v>245</v>
      </c>
      <c r="F12" s="2" t="s">
        <v>125</v>
      </c>
      <c r="G12" s="183">
        <f>IF(H12=0,"",H12)</f>
        <v>7830</v>
      </c>
      <c r="H12" s="167">
        <f>SUM(W12:AB13)+AC12</f>
        <v>7830</v>
      </c>
      <c r="J12" s="37">
        <v>11.8</v>
      </c>
      <c r="K12" s="37">
        <v>57.5</v>
      </c>
      <c r="L12" s="36">
        <v>4</v>
      </c>
      <c r="M12" s="184"/>
      <c r="N12" s="61">
        <v>39.3</v>
      </c>
      <c r="O12" s="36">
        <v>176</v>
      </c>
      <c r="P12" s="6">
        <v>537</v>
      </c>
      <c r="Q12" s="55">
        <v>11.87</v>
      </c>
      <c r="R12" s="35">
        <v>2</v>
      </c>
      <c r="S12" s="184"/>
      <c r="T12" s="185">
        <v>15.5</v>
      </c>
      <c r="U12" s="156">
        <f>L12*60+N12</f>
        <v>279.3</v>
      </c>
      <c r="V12" s="156">
        <f>R12*60+T12</f>
        <v>135.5</v>
      </c>
      <c r="W12" s="11">
        <f>IF(J12&gt;0,(INT(POWER(17.76-J12,1.81)*25.4347)),0)</f>
        <v>643</v>
      </c>
      <c r="X12" s="11">
        <f>IF(K12&gt;0,(INT(POWER(81.86-K12,1.81)*1.53775)),0)</f>
        <v>497</v>
      </c>
      <c r="Y12" s="186">
        <f>IF(N12&lt;&gt;"",(INT(POWER(480-U12,1.85)*0.03768)),0)</f>
        <v>685</v>
      </c>
      <c r="Z12" s="186">
        <f>IF(O12&gt;0,(INT(POWER(O12-75,1.42)*0.8465)),0)</f>
        <v>593</v>
      </c>
      <c r="AA12" s="186">
        <f>IF(P12&gt;0,(INT(POWER(P12-220,1.4)*0.14354)),0)</f>
        <v>455</v>
      </c>
      <c r="AB12" s="186">
        <f>IF(Q12&gt;0,(INT(POWER(Q12-1.5,1.05)*51.39)),0)</f>
        <v>599</v>
      </c>
      <c r="AC12" s="186">
        <f>IF(T12&lt;&gt;"",(INT(POWER(305.5-V12,1.85)*0.08713)),0)</f>
        <v>1165</v>
      </c>
      <c r="AD12" s="35"/>
      <c r="AE12" s="35"/>
      <c r="AF12" s="35"/>
      <c r="AG12" s="140"/>
      <c r="AH12" s="185"/>
    </row>
    <row r="13" spans="2:34" ht="12.75">
      <c r="B13" s="22"/>
      <c r="E13" s="2" t="s">
        <v>127</v>
      </c>
      <c r="G13" s="151"/>
      <c r="H13" s="187">
        <f>H12</f>
        <v>7830</v>
      </c>
      <c r="J13" s="37">
        <v>11.9</v>
      </c>
      <c r="K13" s="37">
        <v>58.4</v>
      </c>
      <c r="L13" s="36">
        <v>4</v>
      </c>
      <c r="M13" s="184"/>
      <c r="N13" s="61">
        <v>46.2</v>
      </c>
      <c r="O13" s="36">
        <v>160</v>
      </c>
      <c r="P13" s="6">
        <v>506</v>
      </c>
      <c r="Q13" s="55">
        <v>11.97</v>
      </c>
      <c r="R13" s="35">
        <v>2</v>
      </c>
      <c r="S13" s="184"/>
      <c r="T13" s="61">
        <v>15.6</v>
      </c>
      <c r="U13" s="156">
        <f>L13*60+N13</f>
        <v>286.2</v>
      </c>
      <c r="W13" s="11">
        <f>IF(J13&gt;0,(INT(POWER(17.76-J13,1.81)*25.4347)),0)</f>
        <v>624</v>
      </c>
      <c r="X13" s="11">
        <f>IF(K13&gt;0,(INT(POWER(81.86-K13,1.81)*1.53775)),0)</f>
        <v>464</v>
      </c>
      <c r="Y13" s="186">
        <f>IF(N13&lt;&gt;"",(INT(POWER(480-U13,1.85)*0.03768)),0)</f>
        <v>642</v>
      </c>
      <c r="Z13" s="186">
        <f>IF(O13&gt;0,(INT(POWER(O13-75,1.42)*0.8465)),0)</f>
        <v>464</v>
      </c>
      <c r="AA13" s="186">
        <f>IF(P13&gt;0,(INT(POWER(P13-220,1.4)*0.14354)),0)</f>
        <v>394</v>
      </c>
      <c r="AB13" s="186">
        <f>IF(Q13&gt;0,(INT(POWER(Q13-1.5,1.05)*51.39)),0)</f>
        <v>605</v>
      </c>
      <c r="AC13" s="188"/>
      <c r="AD13" s="35"/>
      <c r="AE13" s="64"/>
      <c r="AF13" s="35"/>
      <c r="AG13" s="140"/>
      <c r="AH13" s="185"/>
    </row>
    <row r="14" spans="2:34" ht="12.75">
      <c r="B14" s="22"/>
      <c r="G14" s="151"/>
      <c r="H14" s="187">
        <f>H12</f>
        <v>7830</v>
      </c>
      <c r="J14" s="9"/>
      <c r="K14" s="9"/>
      <c r="L14" s="6"/>
      <c r="M14" s="181"/>
      <c r="N14" s="136"/>
      <c r="O14" s="6"/>
      <c r="P14" s="6"/>
      <c r="Q14" s="137"/>
      <c r="R14" s="6"/>
      <c r="S14" s="181"/>
      <c r="T14" s="136"/>
      <c r="W14" s="188"/>
      <c r="X14" s="188"/>
      <c r="Y14" s="188"/>
      <c r="Z14" s="188"/>
      <c r="AA14" s="188"/>
      <c r="AB14" s="188"/>
      <c r="AC14" s="188"/>
      <c r="AD14" s="35"/>
      <c r="AE14" s="35"/>
      <c r="AF14" s="35"/>
      <c r="AG14" s="140"/>
      <c r="AH14" s="61"/>
    </row>
    <row r="15" spans="2:34" ht="12.75">
      <c r="B15" s="182" t="str">
        <f>IF(H15=0,"","3.")</f>
        <v>3.</v>
      </c>
      <c r="E15" s="2" t="s">
        <v>246</v>
      </c>
      <c r="F15" s="2" t="s">
        <v>125</v>
      </c>
      <c r="G15" s="183">
        <f>IF(H15=0,"",H15)</f>
        <v>7757</v>
      </c>
      <c r="H15" s="167">
        <f>SUM(W15:AB16)+AC15</f>
        <v>7757</v>
      </c>
      <c r="J15" s="37">
        <v>11.7</v>
      </c>
      <c r="K15" s="37">
        <v>60.1</v>
      </c>
      <c r="L15" s="36">
        <v>4</v>
      </c>
      <c r="M15" s="184"/>
      <c r="N15" s="61">
        <v>31.98</v>
      </c>
      <c r="O15" s="6">
        <v>160</v>
      </c>
      <c r="P15" s="6">
        <v>576</v>
      </c>
      <c r="Q15" s="55">
        <v>10.84</v>
      </c>
      <c r="R15" s="35">
        <v>2</v>
      </c>
      <c r="S15" s="184"/>
      <c r="T15" s="185">
        <v>15.6</v>
      </c>
      <c r="U15" s="156">
        <f>L15*60+N15</f>
        <v>271.98</v>
      </c>
      <c r="V15" s="156">
        <f>R15*60+T15</f>
        <v>135.6</v>
      </c>
      <c r="W15" s="11">
        <f>IF(J15&gt;0,(INT(POWER(17.76-J15,1.81)*25.4347)),0)</f>
        <v>663</v>
      </c>
      <c r="X15" s="11">
        <f>IF(K15&gt;0,(INT(POWER(81.86-K15,1.81)*1.53775)),0)</f>
        <v>405</v>
      </c>
      <c r="Y15" s="186">
        <f>IF(N15&lt;&gt;"",(INT(POWER(480-U15,1.85)*0.03768)),0)</f>
        <v>732</v>
      </c>
      <c r="Z15" s="186">
        <f>IF(O15&gt;0,(INT(POWER(O15-75,1.42)*0.8465)),0)</f>
        <v>464</v>
      </c>
      <c r="AA15" s="186">
        <f>IF(P15&gt;0,(INT(POWER(P15-220,1.4)*0.14354)),0)</f>
        <v>535</v>
      </c>
      <c r="AB15" s="186">
        <f>IF(Q15&gt;0,(INT(POWER(Q15-1.5,1.05)*51.39)),0)</f>
        <v>536</v>
      </c>
      <c r="AC15" s="186">
        <f>IF(T15&lt;&gt;"",(INT(POWER(305.5-V15,1.85)*0.08713)),0)</f>
        <v>1164</v>
      </c>
      <c r="AD15" s="35"/>
      <c r="AE15" s="35"/>
      <c r="AF15" s="35"/>
      <c r="AG15" s="140"/>
      <c r="AH15" s="61"/>
    </row>
    <row r="16" spans="2:34" ht="12.75">
      <c r="B16" s="22"/>
      <c r="E16" s="2" t="s">
        <v>127</v>
      </c>
      <c r="G16" s="151"/>
      <c r="H16" s="187">
        <f>H15</f>
        <v>7757</v>
      </c>
      <c r="J16" s="37">
        <v>12.1</v>
      </c>
      <c r="K16" s="37">
        <v>59.1</v>
      </c>
      <c r="L16" s="36">
        <v>4</v>
      </c>
      <c r="M16" s="184"/>
      <c r="N16" s="61">
        <v>36.9</v>
      </c>
      <c r="O16" s="6">
        <v>168</v>
      </c>
      <c r="P16" s="6">
        <v>548</v>
      </c>
      <c r="Q16" s="55">
        <v>10.71</v>
      </c>
      <c r="R16" s="138">
        <v>2</v>
      </c>
      <c r="S16" s="184" t="str">
        <f>IF(T16=0,"",":")</f>
        <v>:</v>
      </c>
      <c r="T16" s="61">
        <v>22.9</v>
      </c>
      <c r="U16" s="156">
        <f>L16*60+N16</f>
        <v>276.9</v>
      </c>
      <c r="W16" s="11">
        <f>IF(J16&gt;0,(INT(POWER(17.76-J16,1.81)*25.4347)),0)</f>
        <v>586</v>
      </c>
      <c r="X16" s="11">
        <f>IF(K16&gt;0,(INT(POWER(81.86-K16,1.81)*1.53775)),0)</f>
        <v>439</v>
      </c>
      <c r="Y16" s="186">
        <f>IF(N16&lt;&gt;"",(INT(POWER(480-U16,1.85)*0.03768)),0)</f>
        <v>700</v>
      </c>
      <c r="Z16" s="186">
        <f>IF(O16&gt;0,(INT(POWER(O16-75,1.42)*0.8465)),0)</f>
        <v>528</v>
      </c>
      <c r="AA16" s="186">
        <f>IF(P16&gt;0,(INT(POWER(P16-220,1.4)*0.14354)),0)</f>
        <v>477</v>
      </c>
      <c r="AB16" s="186">
        <f>IF(Q16&gt;0,(INT(POWER(Q16-1.5,1.05)*51.39)),0)</f>
        <v>528</v>
      </c>
      <c r="AC16" s="188"/>
      <c r="AD16" s="35"/>
      <c r="AE16" s="35"/>
      <c r="AF16" s="35"/>
      <c r="AG16" s="140"/>
      <c r="AH16" s="61"/>
    </row>
    <row r="17" spans="2:34" ht="12.75">
      <c r="B17" s="22"/>
      <c r="G17" s="151"/>
      <c r="H17" s="187">
        <f>H16</f>
        <v>7757</v>
      </c>
      <c r="J17" s="9"/>
      <c r="K17" s="9"/>
      <c r="L17" s="6"/>
      <c r="M17" s="181"/>
      <c r="N17" s="136"/>
      <c r="O17" s="6"/>
      <c r="P17" s="6"/>
      <c r="Q17" s="137"/>
      <c r="R17" s="6"/>
      <c r="S17" s="181"/>
      <c r="T17" s="136"/>
      <c r="W17" s="188"/>
      <c r="X17" s="188"/>
      <c r="Y17" s="188"/>
      <c r="Z17" s="188"/>
      <c r="AA17" s="188"/>
      <c r="AB17" s="188"/>
      <c r="AC17" s="188"/>
      <c r="AD17" s="35"/>
      <c r="AE17" s="189"/>
      <c r="AF17" s="35"/>
      <c r="AG17" s="140"/>
      <c r="AH17" s="61"/>
    </row>
    <row r="18" spans="2:34" ht="12.75">
      <c r="B18" s="182" t="str">
        <f>IF(H18=0,"","4.")</f>
        <v>4.</v>
      </c>
      <c r="E18" s="2" t="s">
        <v>131</v>
      </c>
      <c r="F18" s="2" t="s">
        <v>125</v>
      </c>
      <c r="G18" s="183">
        <f>IF(H18=0,"",H18)</f>
        <v>7019</v>
      </c>
      <c r="H18" s="167">
        <f>SUM(W18:AB19)+AC18</f>
        <v>7019</v>
      </c>
      <c r="J18" s="37">
        <v>12.3</v>
      </c>
      <c r="K18" s="37">
        <v>64.3</v>
      </c>
      <c r="L18" s="36">
        <v>4</v>
      </c>
      <c r="M18" s="184"/>
      <c r="N18" s="61">
        <v>40.7</v>
      </c>
      <c r="O18" s="36">
        <v>160</v>
      </c>
      <c r="P18" s="36">
        <v>512</v>
      </c>
      <c r="Q18" s="55">
        <v>9.59</v>
      </c>
      <c r="R18" s="35">
        <v>2</v>
      </c>
      <c r="S18" s="184"/>
      <c r="T18" s="185">
        <v>23</v>
      </c>
      <c r="U18" s="156">
        <f>L18*60+N18</f>
        <v>280.7</v>
      </c>
      <c r="V18" s="156">
        <f>R18*60+T18</f>
        <v>143</v>
      </c>
      <c r="W18" s="11">
        <f>IF(J18&gt;0,(INT(POWER(17.76-J18,1.81)*25.4347)),0)</f>
        <v>549</v>
      </c>
      <c r="X18" s="11">
        <f>IF(K18&gt;0,(INT(POWER(81.86-K18,1.81)*1.53775)),0)</f>
        <v>275</v>
      </c>
      <c r="Y18" s="186">
        <f>IF(N18&lt;&gt;"",(INT(POWER(480-U18,1.85)*0.03768)),0)</f>
        <v>676</v>
      </c>
      <c r="Z18" s="186">
        <f>IF(O18&gt;0,(INT(POWER(O18-75,1.42)*0.8465)),0)</f>
        <v>464</v>
      </c>
      <c r="AA18" s="186">
        <f>IF(P18&gt;0,(INT(POWER(P18-220,1.4)*0.14354)),0)</f>
        <v>405</v>
      </c>
      <c r="AB18" s="186">
        <f>IF(Q18&gt;0,(INT(POWER(Q18-1.5,1.05)*51.39)),0)</f>
        <v>461</v>
      </c>
      <c r="AC18" s="186">
        <f>IF(T18&lt;&gt;"",(INT(POWER(305.5-V18,1.85)*0.08713)),0)</f>
        <v>1072</v>
      </c>
      <c r="AD18" s="35"/>
      <c r="AE18" s="35"/>
      <c r="AF18" s="135"/>
      <c r="AG18" s="140"/>
      <c r="AH18" s="190"/>
    </row>
    <row r="19" spans="2:34" ht="12.75">
      <c r="B19" s="22"/>
      <c r="E19" s="2" t="s">
        <v>123</v>
      </c>
      <c r="G19" s="151"/>
      <c r="H19" s="187">
        <f>H18</f>
        <v>7019</v>
      </c>
      <c r="J19" s="37">
        <v>11.5</v>
      </c>
      <c r="K19" s="37">
        <v>62.8</v>
      </c>
      <c r="L19" s="36">
        <v>4</v>
      </c>
      <c r="M19" s="184"/>
      <c r="N19" s="61">
        <v>56.7</v>
      </c>
      <c r="O19" s="36">
        <v>168</v>
      </c>
      <c r="P19" s="36">
        <v>530</v>
      </c>
      <c r="Q19" s="55">
        <v>11.02</v>
      </c>
      <c r="R19" s="6"/>
      <c r="S19" s="181"/>
      <c r="T19" s="136"/>
      <c r="U19" s="156">
        <f>L19*60+N19</f>
        <v>296.7</v>
      </c>
      <c r="W19" s="11">
        <f>IF(J19&gt;0,(INT(POWER(17.76-J19,1.81)*25.4347)),0)</f>
        <v>703</v>
      </c>
      <c r="X19" s="11">
        <f>IF(K19&gt;0,(INT(POWER(81.86-K19,1.81)*1.53775)),0)</f>
        <v>319</v>
      </c>
      <c r="Y19" s="186">
        <f>IF(N19&lt;&gt;"",(INT(POWER(480-U19,1.85)*0.03768)),0)</f>
        <v>579</v>
      </c>
      <c r="Z19" s="186">
        <f>IF(O19&gt;0,(INT(POWER(O19-75,1.42)*0.8465)),0)</f>
        <v>528</v>
      </c>
      <c r="AA19" s="186">
        <f>IF(P19&gt;0,(INT(POWER(P19-220,1.4)*0.14354)),0)</f>
        <v>441</v>
      </c>
      <c r="AB19" s="186">
        <f>IF(Q19&gt;0,(INT(POWER(Q19-1.5,1.05)*51.39)),0)</f>
        <v>547</v>
      </c>
      <c r="AC19" s="188"/>
      <c r="AD19" s="35"/>
      <c r="AE19" s="64"/>
      <c r="AF19" s="35"/>
      <c r="AG19" s="140"/>
      <c r="AH19" s="185"/>
    </row>
    <row r="20" spans="2:34" ht="12.75">
      <c r="B20" s="22"/>
      <c r="G20" s="151"/>
      <c r="H20" s="187">
        <f>H18</f>
        <v>7019</v>
      </c>
      <c r="J20" s="9"/>
      <c r="K20" s="9"/>
      <c r="L20" s="6"/>
      <c r="M20" s="181"/>
      <c r="N20" s="136"/>
      <c r="O20" s="6"/>
      <c r="P20" s="6"/>
      <c r="Q20" s="137"/>
      <c r="R20" s="6"/>
      <c r="S20" s="181"/>
      <c r="T20" s="136"/>
      <c r="W20" s="188"/>
      <c r="X20" s="188"/>
      <c r="Y20" s="188"/>
      <c r="Z20" s="188"/>
      <c r="AA20" s="188"/>
      <c r="AB20" s="188"/>
      <c r="AC20" s="188"/>
      <c r="AD20" s="35"/>
      <c r="AE20" s="35"/>
      <c r="AF20" s="138"/>
      <c r="AG20" s="140"/>
      <c r="AH20" s="61"/>
    </row>
    <row r="21" spans="2:34" ht="12.75">
      <c r="B21" s="182" t="str">
        <f>IF(H21=0,"","5.")</f>
        <v>5.</v>
      </c>
      <c r="E21" s="2" t="s">
        <v>133</v>
      </c>
      <c r="F21" s="2" t="s">
        <v>125</v>
      </c>
      <c r="G21" s="183">
        <f>IF(H21=0,"",H21)</f>
        <v>6929</v>
      </c>
      <c r="H21" s="167">
        <f>SUM(W21:AB22)+AC21</f>
        <v>6929</v>
      </c>
      <c r="J21" s="9">
        <v>12.3</v>
      </c>
      <c r="K21" s="37">
        <v>56.7</v>
      </c>
      <c r="L21" s="36">
        <v>4</v>
      </c>
      <c r="M21" s="184"/>
      <c r="N21" s="61">
        <v>42.3</v>
      </c>
      <c r="O21" s="36">
        <v>164</v>
      </c>
      <c r="P21" s="36">
        <v>497</v>
      </c>
      <c r="Q21" s="55">
        <v>9.55</v>
      </c>
      <c r="R21" s="135">
        <v>2</v>
      </c>
      <c r="S21" s="184"/>
      <c r="T21" s="190">
        <v>25.3</v>
      </c>
      <c r="U21" s="156">
        <f>L21*60+N21</f>
        <v>282.3</v>
      </c>
      <c r="V21" s="156">
        <f>R21*60+T21</f>
        <v>145.3</v>
      </c>
      <c r="W21" s="11">
        <f>IF(J21&gt;0,(INT(POWER(17.76-J21,1.81)*25.4347)),0)</f>
        <v>549</v>
      </c>
      <c r="X21" s="11">
        <f>IF(K21&gt;0,(INT(POWER(81.86-K21,1.81)*1.53775)),0)</f>
        <v>527</v>
      </c>
      <c r="Y21" s="186">
        <f>IF(N21&lt;&gt;"",(INT(POWER(480-U21,1.85)*0.03768)),0)</f>
        <v>666</v>
      </c>
      <c r="Z21" s="186">
        <f>IF(O21&gt;0,(INT(POWER(O21-75,1.42)*0.8465)),0)</f>
        <v>496</v>
      </c>
      <c r="AA21" s="186">
        <f>IF(P21&gt;0,(INT(POWER(P21-220,1.4)*0.14354)),0)</f>
        <v>377</v>
      </c>
      <c r="AB21" s="186">
        <f>IF(Q21&gt;0,(INT(POWER(Q21-1.5,1.05)*51.39)),0)</f>
        <v>459</v>
      </c>
      <c r="AC21" s="186">
        <f>IF(T21&lt;&gt;"",(INT(POWER(305.5-V21,1.85)*0.08713)),0)</f>
        <v>1044</v>
      </c>
      <c r="AE21" s="35"/>
      <c r="AF21" s="55"/>
      <c r="AG21" s="140"/>
      <c r="AH21" s="61"/>
    </row>
    <row r="22" spans="2:34" ht="12.75">
      <c r="B22" s="22"/>
      <c r="E22" s="2" t="s">
        <v>123</v>
      </c>
      <c r="G22" s="151"/>
      <c r="H22" s="187">
        <f>H21</f>
        <v>6929</v>
      </c>
      <c r="J22" s="9">
        <v>12.65</v>
      </c>
      <c r="K22" s="37">
        <v>56.9</v>
      </c>
      <c r="L22" s="36">
        <v>4</v>
      </c>
      <c r="M22" s="184" t="str">
        <f>IF(N22=0,"",":")</f>
        <v>:</v>
      </c>
      <c r="N22" s="61">
        <v>48</v>
      </c>
      <c r="O22" s="36">
        <v>152</v>
      </c>
      <c r="P22" s="36">
        <v>471</v>
      </c>
      <c r="Q22" s="55">
        <v>9.27</v>
      </c>
      <c r="R22" s="6"/>
      <c r="S22" s="181"/>
      <c r="T22" s="136"/>
      <c r="U22" s="156">
        <f>L22*60+N22</f>
        <v>288</v>
      </c>
      <c r="W22" s="11">
        <f>IF(J22&gt;0,(INT(POWER(17.76-J22,1.81)*25.4347)),0)</f>
        <v>487</v>
      </c>
      <c r="X22" s="11">
        <f>IF(K22&gt;0,(INT(POWER(81.86-K22,1.81)*1.53775)),0)</f>
        <v>519</v>
      </c>
      <c r="Y22" s="186">
        <f>IF(N22&lt;&gt;"",(INT(POWER(480-U22,1.85)*0.03768)),0)</f>
        <v>631</v>
      </c>
      <c r="Z22" s="186">
        <f>IF(O22&gt;0,(INT(POWER(O22-75,1.42)*0.8465)),0)</f>
        <v>404</v>
      </c>
      <c r="AA22" s="186">
        <f>IF(P22&gt;0,(INT(POWER(P22-220,1.4)*0.14354)),0)</f>
        <v>328</v>
      </c>
      <c r="AB22" s="186">
        <f>IF(Q22&gt;0,(INT(POWER(Q22-1.5,1.05)*51.39)),0)</f>
        <v>442</v>
      </c>
      <c r="AC22" s="188"/>
      <c r="AE22" s="35"/>
      <c r="AF22" s="55"/>
      <c r="AG22" s="140"/>
      <c r="AH22" s="46"/>
    </row>
    <row r="23" spans="2:34" ht="12.75">
      <c r="B23" s="22"/>
      <c r="G23" s="151"/>
      <c r="H23" s="187">
        <f>H21</f>
        <v>6929</v>
      </c>
      <c r="J23" s="9"/>
      <c r="K23" s="9"/>
      <c r="L23" s="6"/>
      <c r="M23" s="181"/>
      <c r="N23" s="136"/>
      <c r="O23" s="6"/>
      <c r="P23" s="6"/>
      <c r="Q23" s="137"/>
      <c r="R23" s="6"/>
      <c r="S23" s="181"/>
      <c r="T23" s="136"/>
      <c r="W23" s="188"/>
      <c r="X23" s="188"/>
      <c r="Y23" s="188"/>
      <c r="Z23" s="188"/>
      <c r="AA23" s="188"/>
      <c r="AB23" s="188"/>
      <c r="AC23" s="188"/>
      <c r="AE23" s="35"/>
      <c r="AF23" s="55"/>
      <c r="AG23" s="140"/>
      <c r="AH23" s="61"/>
    </row>
    <row r="24" spans="2:34" ht="12.75">
      <c r="B24" s="182" t="str">
        <f>IF(H24=0,"","6.")</f>
        <v>6.</v>
      </c>
      <c r="E24" s="2" t="s">
        <v>130</v>
      </c>
      <c r="F24" s="2" t="s">
        <v>125</v>
      </c>
      <c r="G24" s="183">
        <f>IF(H24=0,"",H24)</f>
        <v>6128</v>
      </c>
      <c r="H24" s="167">
        <f>SUM(W24:AB25)+AC24</f>
        <v>6128</v>
      </c>
      <c r="J24" s="9">
        <v>12.1</v>
      </c>
      <c r="K24" s="37">
        <v>57.7</v>
      </c>
      <c r="L24" s="191">
        <v>5</v>
      </c>
      <c r="M24" s="184" t="str">
        <f>IF(N24=0,"",":")</f>
        <v>:</v>
      </c>
      <c r="N24" s="46">
        <v>20.2</v>
      </c>
      <c r="O24" s="36">
        <v>156</v>
      </c>
      <c r="P24" s="36">
        <v>527</v>
      </c>
      <c r="Q24" s="55">
        <v>9.96</v>
      </c>
      <c r="R24" s="35">
        <v>2</v>
      </c>
      <c r="S24" s="184"/>
      <c r="T24" s="61">
        <v>22.8</v>
      </c>
      <c r="U24" s="156">
        <f>L24*60+N24</f>
        <v>320.2</v>
      </c>
      <c r="V24" s="156">
        <f>R24*60+T24</f>
        <v>142.8</v>
      </c>
      <c r="W24" s="11">
        <f>IF(J24&gt;0,(INT(POWER(17.76-J24,1.81)*25.4347)),0)</f>
        <v>586</v>
      </c>
      <c r="X24" s="11">
        <f>IF(K24&gt;0,(INT(POWER(81.86-K24,1.81)*1.53775)),0)</f>
        <v>490</v>
      </c>
      <c r="Y24" s="186">
        <f>IF(N24&lt;&gt;"",(INT(POWER(480-U24,1.85)*0.03768)),0)</f>
        <v>449</v>
      </c>
      <c r="Z24" s="186">
        <f>IF(O24&gt;0,(INT(POWER(O24-75,1.42)*0.8465)),0)</f>
        <v>434</v>
      </c>
      <c r="AA24" s="186">
        <f>IF(P24&gt;0,(INT(POWER(P24-220,1.4)*0.14354)),0)</f>
        <v>435</v>
      </c>
      <c r="AB24" s="186">
        <f>IF(Q24&gt;0,(INT(POWER(Q24-1.5,1.05)*51.39)),0)</f>
        <v>483</v>
      </c>
      <c r="AC24" s="186">
        <f>IF(T24&lt;&gt;"",(INT(POWER(305.5-V24,1.85)*0.08713)),0)</f>
        <v>1074</v>
      </c>
      <c r="AE24" s="35"/>
      <c r="AF24" s="55"/>
      <c r="AG24" s="140"/>
      <c r="AH24" s="61"/>
    </row>
    <row r="25" spans="2:34" ht="12.75">
      <c r="B25" s="22"/>
      <c r="E25" s="2" t="s">
        <v>123</v>
      </c>
      <c r="G25" s="151"/>
      <c r="H25" s="187">
        <f>H24</f>
        <v>6128</v>
      </c>
      <c r="J25" s="9">
        <v>12.5</v>
      </c>
      <c r="K25" s="37">
        <v>59.6</v>
      </c>
      <c r="L25" s="36">
        <v>5</v>
      </c>
      <c r="M25" s="184" t="str">
        <f>IF(N25=0,"",":")</f>
        <v>:</v>
      </c>
      <c r="N25" s="61">
        <v>20.8</v>
      </c>
      <c r="O25" s="6"/>
      <c r="P25" s="36">
        <v>445</v>
      </c>
      <c r="Q25" s="55">
        <v>10.48</v>
      </c>
      <c r="R25" s="6"/>
      <c r="S25" s="181"/>
      <c r="T25" s="136"/>
      <c r="U25" s="156">
        <f>L25*60+N25</f>
        <v>320.8</v>
      </c>
      <c r="W25" s="11">
        <f>IF(J25&gt;0,(INT(POWER(17.76-J25,1.81)*25.4347)),0)</f>
        <v>513</v>
      </c>
      <c r="X25" s="11">
        <f>IF(K25&gt;0,(INT(POWER(81.86-K25,1.81)*1.53775)),0)</f>
        <v>422</v>
      </c>
      <c r="Y25" s="186">
        <f>IF(N25&lt;&gt;"",(INT(POWER(480-U25,1.85)*0.03768)),0)</f>
        <v>446</v>
      </c>
      <c r="Z25" s="186">
        <f>IF(O25&gt;0,(INT(POWER(O25-75,1.42)*0.8465)),0)</f>
        <v>0</v>
      </c>
      <c r="AA25" s="186">
        <f>IF(P25&gt;0,(INT(POWER(P25-220,1.4)*0.14354)),0)</f>
        <v>281</v>
      </c>
      <c r="AB25" s="186">
        <f>IF(Q25&gt;0,(INT(POWER(Q25-1.5,1.05)*51.39)),0)</f>
        <v>515</v>
      </c>
      <c r="AC25" s="188"/>
      <c r="AE25" s="35"/>
      <c r="AF25" s="55"/>
      <c r="AG25" s="140"/>
      <c r="AH25" s="61"/>
    </row>
    <row r="26" spans="2:33" ht="12.75">
      <c r="B26" s="22"/>
      <c r="G26" s="151"/>
      <c r="H26" s="187">
        <f>H24</f>
        <v>6128</v>
      </c>
      <c r="J26" s="9"/>
      <c r="K26" s="9"/>
      <c r="L26" s="6"/>
      <c r="M26" s="181"/>
      <c r="N26" s="136"/>
      <c r="O26" s="6"/>
      <c r="P26" s="6"/>
      <c r="Q26" s="137"/>
      <c r="R26" s="6"/>
      <c r="S26" s="181"/>
      <c r="T26" s="136"/>
      <c r="W26" s="188"/>
      <c r="X26" s="188"/>
      <c r="Y26" s="188"/>
      <c r="Z26" s="188"/>
      <c r="AA26" s="188"/>
      <c r="AB26" s="188"/>
      <c r="AC26" s="188"/>
      <c r="AE26" s="35"/>
      <c r="AF26" s="55"/>
      <c r="AG26" s="139"/>
    </row>
    <row r="27" spans="2:33" ht="12.75">
      <c r="B27" s="182" t="str">
        <f>IF(H27=0,"","7.")</f>
        <v>7.</v>
      </c>
      <c r="E27" s="2" t="s">
        <v>158</v>
      </c>
      <c r="F27" s="2" t="s">
        <v>125</v>
      </c>
      <c r="G27" s="183">
        <f>IF(H27=0,"",H27)</f>
        <v>5902</v>
      </c>
      <c r="H27" s="167">
        <f>SUM(W27:AB28)+AC27</f>
        <v>5902</v>
      </c>
      <c r="J27" s="9">
        <v>11.7</v>
      </c>
      <c r="K27" s="37">
        <v>63.8</v>
      </c>
      <c r="L27" s="36">
        <v>4</v>
      </c>
      <c r="M27" s="184"/>
      <c r="N27" s="61">
        <v>42.9</v>
      </c>
      <c r="O27" s="6"/>
      <c r="P27" s="36">
        <v>446</v>
      </c>
      <c r="Q27" s="55">
        <v>9.35</v>
      </c>
      <c r="R27" s="35">
        <v>2</v>
      </c>
      <c r="S27" s="184"/>
      <c r="T27" s="61">
        <v>18.9</v>
      </c>
      <c r="U27" s="156">
        <f>L27*60+N27</f>
        <v>282.9</v>
      </c>
      <c r="V27" s="156">
        <f>R27*60+T27</f>
        <v>138.9</v>
      </c>
      <c r="W27" s="11">
        <f>IF(J27&gt;0,(INT(POWER(17.76-J27,1.81)*25.4347)),0)</f>
        <v>663</v>
      </c>
      <c r="X27" s="11">
        <f>IF(K27&gt;0,(INT(POWER(81.86-K27,1.81)*1.53775)),0)</f>
        <v>289</v>
      </c>
      <c r="Y27" s="186">
        <f>IF(N27&lt;&gt;"",(INT(POWER(480-U27,1.85)*0.03768)),0)</f>
        <v>662</v>
      </c>
      <c r="Z27" s="186">
        <f>IF(O27&gt;0,(INT(POWER(O27-75,1.42)*0.8465)),0)</f>
        <v>0</v>
      </c>
      <c r="AA27" s="186">
        <f>IF(P27&gt;0,(INT(POWER(P27-220,1.4)*0.14354)),0)</f>
        <v>283</v>
      </c>
      <c r="AB27" s="186">
        <f>IF(Q27&gt;0,(INT(POWER(Q27-1.5,1.05)*51.39)),0)</f>
        <v>447</v>
      </c>
      <c r="AC27" s="186">
        <f>IF(T27&lt;&gt;"",(INT(POWER(305.5-V27,1.85)*0.08713)),0)</f>
        <v>1122</v>
      </c>
      <c r="AE27" s="35"/>
      <c r="AF27" s="36"/>
      <c r="AG27" s="139"/>
    </row>
    <row r="28" spans="2:32" ht="12.75">
      <c r="B28" s="22"/>
      <c r="E28" s="2" t="s">
        <v>123</v>
      </c>
      <c r="G28" s="151"/>
      <c r="H28" s="187">
        <f>H27</f>
        <v>5902</v>
      </c>
      <c r="J28" s="9">
        <v>12.5</v>
      </c>
      <c r="K28" s="37">
        <v>56.3</v>
      </c>
      <c r="L28" s="36">
        <v>4</v>
      </c>
      <c r="M28" s="184"/>
      <c r="N28" s="61">
        <v>49.8</v>
      </c>
      <c r="O28" s="6"/>
      <c r="P28" s="36">
        <v>432</v>
      </c>
      <c r="Q28" s="55">
        <v>10.28</v>
      </c>
      <c r="R28" s="6"/>
      <c r="S28" s="181"/>
      <c r="T28" s="136"/>
      <c r="U28" s="156">
        <f>L28*60+N28</f>
        <v>289.8</v>
      </c>
      <c r="W28" s="11">
        <f>IF(J28&gt;0,(INT(POWER(17.76-J28,1.81)*25.4347)),0)</f>
        <v>513</v>
      </c>
      <c r="X28" s="11">
        <f>IF(K28&gt;0,(INT(POWER(81.86-K28,1.81)*1.53775)),0)</f>
        <v>542</v>
      </c>
      <c r="Y28" s="186">
        <f>IF(N28&lt;&gt;"",(INT(POWER(480-U28,1.85)*0.03768)),0)</f>
        <v>620</v>
      </c>
      <c r="Z28" s="186">
        <f>IF(O28&gt;0,(INT(POWER(O28-75,1.42)*0.8465)),0)</f>
        <v>0</v>
      </c>
      <c r="AA28" s="186">
        <f>IF(P28&gt;0,(INT(POWER(P28-220,1.4)*0.14354)),0)</f>
        <v>259</v>
      </c>
      <c r="AB28" s="186">
        <f>IF(Q28&gt;0,(INT(POWER(Q28-1.5,1.05)*51.39)),0)</f>
        <v>502</v>
      </c>
      <c r="AC28" s="188"/>
      <c r="AE28" s="35"/>
      <c r="AF28" s="36"/>
    </row>
    <row r="29" spans="2:32" ht="12.75">
      <c r="B29" s="22"/>
      <c r="G29" s="151"/>
      <c r="H29" s="187">
        <f>H27</f>
        <v>5902</v>
      </c>
      <c r="J29" s="9"/>
      <c r="K29" s="9"/>
      <c r="L29" s="6"/>
      <c r="M29" s="181"/>
      <c r="N29" s="136"/>
      <c r="O29" s="6"/>
      <c r="P29" s="6"/>
      <c r="Q29" s="137"/>
      <c r="R29" s="192"/>
      <c r="S29" s="151"/>
      <c r="W29" s="188"/>
      <c r="X29" s="188"/>
      <c r="Y29" s="188"/>
      <c r="Z29" s="188"/>
      <c r="AA29" s="188"/>
      <c r="AB29" s="188"/>
      <c r="AC29" s="188"/>
      <c r="AE29" s="35"/>
      <c r="AF29" s="36"/>
    </row>
    <row r="30" spans="2:32" ht="12.75">
      <c r="B30" s="182" t="str">
        <f>IF(H30=0,"","8.")</f>
        <v>8.</v>
      </c>
      <c r="E30" s="2" t="s">
        <v>124</v>
      </c>
      <c r="F30" s="2" t="s">
        <v>125</v>
      </c>
      <c r="G30" s="183">
        <f>IF(H30=0,"",H30)</f>
        <v>5512</v>
      </c>
      <c r="H30" s="167">
        <f>SUM(W30:AB31)+AC30</f>
        <v>5512</v>
      </c>
      <c r="J30" s="37">
        <v>12.1</v>
      </c>
      <c r="K30" s="37">
        <v>59.7</v>
      </c>
      <c r="L30" s="36">
        <v>4</v>
      </c>
      <c r="M30" s="184"/>
      <c r="N30" s="61">
        <v>32.8</v>
      </c>
      <c r="O30" s="36">
        <v>156</v>
      </c>
      <c r="P30" s="36">
        <v>524</v>
      </c>
      <c r="Q30" s="55">
        <v>10.11</v>
      </c>
      <c r="R30" s="135"/>
      <c r="S30" s="184"/>
      <c r="T30" s="190"/>
      <c r="U30" s="156">
        <f>L30*60+N30</f>
        <v>272.8</v>
      </c>
      <c r="V30" s="156">
        <f>R30*60+T30</f>
        <v>0</v>
      </c>
      <c r="W30" s="11">
        <f>IF(J30&gt;0,(INT(POWER(17.76-J30,1.81)*25.4347)),0)</f>
        <v>586</v>
      </c>
      <c r="X30" s="11">
        <f>IF(K30&gt;0,(INT(POWER(81.86-K30,1.81)*1.53775)),0)</f>
        <v>419</v>
      </c>
      <c r="Y30" s="186">
        <f>IF(N30&lt;&gt;"",(INT(POWER(480-U30,1.85)*0.03768)),0)</f>
        <v>726</v>
      </c>
      <c r="Z30" s="186">
        <f>IF(O30&gt;0,(INT(POWER(O30-75,1.42)*0.8465)),0)</f>
        <v>434</v>
      </c>
      <c r="AA30" s="186">
        <f>IF(P30&gt;0,(INT(POWER(P30-220,1.4)*0.14354)),0)</f>
        <v>429</v>
      </c>
      <c r="AB30" s="186">
        <f>IF(Q30&gt;0,(INT(POWER(Q30-1.5,1.05)*51.39)),0)</f>
        <v>492</v>
      </c>
      <c r="AC30" s="186">
        <f>IF(T30&lt;&gt;"",(INT(POWER(305.5-V30,1.85)*0.08713)),0)</f>
        <v>0</v>
      </c>
      <c r="AE30" s="35"/>
      <c r="AF30" s="37"/>
    </row>
    <row r="31" spans="2:32" ht="12.75">
      <c r="B31" s="22"/>
      <c r="E31" s="2" t="s">
        <v>123</v>
      </c>
      <c r="G31" s="151"/>
      <c r="H31" s="187">
        <f>H30</f>
        <v>5512</v>
      </c>
      <c r="J31" s="37">
        <v>12.1</v>
      </c>
      <c r="K31" s="37">
        <v>61</v>
      </c>
      <c r="L31" s="36">
        <v>5</v>
      </c>
      <c r="M31" s="184"/>
      <c r="N31" s="61">
        <v>12.9</v>
      </c>
      <c r="O31" s="6"/>
      <c r="P31" s="36">
        <v>566</v>
      </c>
      <c r="Q31" s="55">
        <v>9.62</v>
      </c>
      <c r="R31" s="6"/>
      <c r="S31" s="181"/>
      <c r="T31" s="136"/>
      <c r="U31" s="156">
        <f>L31*60+N31</f>
        <v>312.9</v>
      </c>
      <c r="W31" s="11">
        <f>IF(J31&gt;0,(INT(POWER(17.76-J31,1.81)*25.4347)),0)</f>
        <v>586</v>
      </c>
      <c r="X31" s="11">
        <f>IF(K31&gt;0,(INT(POWER(81.86-K31,1.81)*1.53775)),0)</f>
        <v>375</v>
      </c>
      <c r="Y31" s="186">
        <f>IF(N31&lt;&gt;"",(INT(POWER(480-U31,1.85)*0.03768)),0)</f>
        <v>488</v>
      </c>
      <c r="Z31" s="186">
        <f>IF(O31&gt;0,(INT(POWER(O31-75,1.42)*0.8465)),0)</f>
        <v>0</v>
      </c>
      <c r="AA31" s="186">
        <f>IF(P31&gt;0,(INT(POWER(P31-220,1.4)*0.14354)),0)</f>
        <v>514</v>
      </c>
      <c r="AB31" s="186">
        <f>IF(Q31&gt;0,(INT(POWER(Q31-1.5,1.05)*51.39)),0)</f>
        <v>463</v>
      </c>
      <c r="AC31" s="188"/>
      <c r="AE31" s="35"/>
      <c r="AF31" s="37"/>
    </row>
    <row r="32" spans="2:32" ht="12.75">
      <c r="B32" s="22"/>
      <c r="G32" s="151"/>
      <c r="H32" s="187">
        <f>H30</f>
        <v>5512</v>
      </c>
      <c r="J32" s="9"/>
      <c r="K32" s="9"/>
      <c r="L32" s="6"/>
      <c r="M32" s="181"/>
      <c r="N32" s="136"/>
      <c r="O32" s="6"/>
      <c r="P32" s="6"/>
      <c r="Q32" s="137"/>
      <c r="R32" s="6"/>
      <c r="S32" s="181"/>
      <c r="T32" s="136"/>
      <c r="W32" s="188"/>
      <c r="X32" s="188"/>
      <c r="Y32" s="188"/>
      <c r="Z32" s="188"/>
      <c r="AA32" s="188"/>
      <c r="AB32" s="188"/>
      <c r="AC32" s="188"/>
      <c r="AE32" s="35"/>
      <c r="AF32" s="37"/>
    </row>
    <row r="33" spans="2:29" ht="12.75">
      <c r="B33" s="182" t="str">
        <f>IF(H33=0,"","9.")</f>
        <v>9.</v>
      </c>
      <c r="E33" s="2" t="s">
        <v>128</v>
      </c>
      <c r="F33" s="2" t="s">
        <v>125</v>
      </c>
      <c r="G33" s="183">
        <f>IF(H33=0,"",H33)</f>
        <v>3740</v>
      </c>
      <c r="H33" s="167">
        <f>SUM(W33:AB34)+AC33</f>
        <v>3740</v>
      </c>
      <c r="J33" s="9">
        <v>13.1</v>
      </c>
      <c r="K33" s="9"/>
      <c r="L33" s="36">
        <v>5</v>
      </c>
      <c r="M33" s="184"/>
      <c r="N33" s="61">
        <v>24.2</v>
      </c>
      <c r="O33" s="36">
        <v>148</v>
      </c>
      <c r="P33" s="6"/>
      <c r="Q33" s="55">
        <v>11.04</v>
      </c>
      <c r="R33" s="35">
        <v>2</v>
      </c>
      <c r="S33" s="184"/>
      <c r="T33" s="61">
        <v>30.3</v>
      </c>
      <c r="U33" s="156">
        <f>L33*60+N33</f>
        <v>324.2</v>
      </c>
      <c r="V33" s="156">
        <f>R33*60+T33</f>
        <v>150.3</v>
      </c>
      <c r="W33" s="11">
        <f>IF(J33&gt;0,(INT(POWER(17.76-J33,1.81)*25.4347)),0)</f>
        <v>412</v>
      </c>
      <c r="X33" s="11">
        <f>IF(K33&gt;0,(INT(POWER(81.86-K33,1.81)*1.53775)),0)</f>
        <v>0</v>
      </c>
      <c r="Y33" s="186">
        <f>IF(N33&lt;&gt;"",(INT(POWER(480-U33,1.85)*0.03768)),0)</f>
        <v>428</v>
      </c>
      <c r="Z33" s="186">
        <f>IF(O33&gt;0,(INT(POWER(O33-75,1.42)*0.8465)),0)</f>
        <v>374</v>
      </c>
      <c r="AA33" s="186">
        <f>IF(P33&gt;0,(INT(POWER(P33-220,1.4)*0.14354)),0)</f>
        <v>0</v>
      </c>
      <c r="AB33" s="186">
        <f>IF(Q33&gt;0,(INT(POWER(Q33-1.5,1.05)*51.39)),0)</f>
        <v>548</v>
      </c>
      <c r="AC33" s="186">
        <f>IF(T33&lt;&gt;"",(INT(POWER(305.5-V33,1.85)*0.08713)),0)</f>
        <v>984</v>
      </c>
    </row>
    <row r="34" spans="2:29" ht="12.75">
      <c r="B34" s="22"/>
      <c r="E34" s="2" t="s">
        <v>123</v>
      </c>
      <c r="G34" s="151"/>
      <c r="H34" s="187">
        <f>H33</f>
        <v>3740</v>
      </c>
      <c r="J34" s="9">
        <v>13.3</v>
      </c>
      <c r="K34" s="9"/>
      <c r="L34" s="6"/>
      <c r="M34" s="181"/>
      <c r="N34" s="136"/>
      <c r="O34" s="6"/>
      <c r="P34" s="6"/>
      <c r="Q34" s="55">
        <v>12.13</v>
      </c>
      <c r="R34" s="6"/>
      <c r="S34" s="181"/>
      <c r="T34" s="136"/>
      <c r="U34" s="156">
        <f>L34*60+N34</f>
        <v>0</v>
      </c>
      <c r="W34" s="11">
        <f>IF(J34&gt;0,(INT(POWER(17.76-J34,1.81)*25.4347)),0)</f>
        <v>380</v>
      </c>
      <c r="X34" s="11">
        <f>IF(K34&gt;0,(INT(POWER(81.86-K34,1.81)*1.53775)),0)</f>
        <v>0</v>
      </c>
      <c r="Y34" s="186">
        <f>IF(N34&lt;&gt;"",(INT(POWER(480-U34,1.85)*0.03768)),0)</f>
        <v>0</v>
      </c>
      <c r="Z34" s="186">
        <f>IF(O34&gt;0,(INT(POWER(O34-75,1.42)*0.8465)),0)</f>
        <v>0</v>
      </c>
      <c r="AA34" s="186">
        <f>IF(P34&gt;0,(INT(POWER(P34-220,1.4)*0.14354)),0)</f>
        <v>0</v>
      </c>
      <c r="AB34" s="186">
        <f>IF(Q34&gt;0,(INT(POWER(Q34-1.5,1.05)*51.39)),0)</f>
        <v>614</v>
      </c>
      <c r="AC34" s="188"/>
    </row>
    <row r="35" spans="2:29" ht="12.75">
      <c r="B35" s="22"/>
      <c r="G35" s="151"/>
      <c r="H35" s="187">
        <f>H33</f>
        <v>3740</v>
      </c>
      <c r="J35" s="193"/>
      <c r="K35" s="9"/>
      <c r="L35" s="6"/>
      <c r="M35" s="181"/>
      <c r="N35" s="136"/>
      <c r="O35" s="6"/>
      <c r="P35" s="6"/>
      <c r="Q35" s="137"/>
      <c r="R35" s="6"/>
      <c r="S35" s="181"/>
      <c r="T35" s="136"/>
      <c r="W35" s="188"/>
      <c r="X35" s="188"/>
      <c r="Y35" s="188"/>
      <c r="Z35" s="188"/>
      <c r="AA35" s="188"/>
      <c r="AB35" s="188"/>
      <c r="AC35" s="188"/>
    </row>
    <row r="36" spans="2:29" ht="12.75">
      <c r="B36" s="182">
        <f>IF(H36=0,"","10.")</f>
      </c>
      <c r="G36" s="183">
        <f>IF(H36=0,"",H36)</f>
      </c>
      <c r="H36" s="167">
        <f>SUM(W36:AB37)+AC36</f>
        <v>0</v>
      </c>
      <c r="J36" s="194"/>
      <c r="K36" s="194"/>
      <c r="L36" s="192"/>
      <c r="M36" s="195">
        <f>IF(N36=0,"",":")</f>
      </c>
      <c r="N36" s="196"/>
      <c r="O36" s="192"/>
      <c r="P36" s="192"/>
      <c r="Q36" s="197"/>
      <c r="R36" s="192"/>
      <c r="S36" s="181">
        <f>IF(T36=0,"",":")</f>
      </c>
      <c r="U36" s="156">
        <f>L36*60+N36</f>
        <v>0</v>
      </c>
      <c r="V36" s="156">
        <f>R36*60+T36</f>
        <v>0</v>
      </c>
      <c r="W36" s="11">
        <f>IF(J36&gt;0,(INT(POWER(17.76-J36,1.81)*25.4347)),0)</f>
        <v>0</v>
      </c>
      <c r="X36" s="11">
        <f>IF(K36&gt;0,(INT(POWER(81.86-K36,1.81)*1.53775)),0)</f>
        <v>0</v>
      </c>
      <c r="Y36" s="186">
        <f>IF(N36&lt;&gt;"",(INT(POWER(480-U36,1.85)*0.03768)),0)</f>
        <v>0</v>
      </c>
      <c r="Z36" s="186">
        <f>IF(O36&gt;0,(INT(POWER(O36-75,1.42)*0.8465)),0)</f>
        <v>0</v>
      </c>
      <c r="AA36" s="186">
        <f>IF(P36&gt;0,(INT(POWER(P36-220,1.4)*0.14354)),0)</f>
        <v>0</v>
      </c>
      <c r="AB36" s="186">
        <f>IF(Q36&gt;0,(INT(POWER(Q36-1.5,1.05)*51.39)),0)</f>
        <v>0</v>
      </c>
      <c r="AC36" s="186">
        <f>IF(T36&lt;&gt;"",(INT(POWER(305.5-V36,1.85)*0.08713)),0)</f>
        <v>0</v>
      </c>
    </row>
    <row r="37" spans="2:29" ht="12.75">
      <c r="B37" s="22"/>
      <c r="G37" s="151"/>
      <c r="H37" s="187">
        <f>H36</f>
        <v>0</v>
      </c>
      <c r="J37" s="194"/>
      <c r="K37" s="194"/>
      <c r="L37" s="192"/>
      <c r="M37" s="195">
        <f>IF(N37=0,"",":")</f>
      </c>
      <c r="N37" s="196"/>
      <c r="O37" s="192"/>
      <c r="P37" s="192"/>
      <c r="Q37" s="197"/>
      <c r="R37" s="192"/>
      <c r="S37" s="181">
        <f>IF(T37=0,"",":")</f>
      </c>
      <c r="U37" s="156">
        <f>L37*60+N37</f>
        <v>0</v>
      </c>
      <c r="W37" s="11">
        <f>IF(J37&gt;0,(INT(POWER(17.76-J37,1.81)*25.4347)),0)</f>
        <v>0</v>
      </c>
      <c r="X37" s="11">
        <f>IF(K37&gt;0,(INT(POWER(81.86-K37,1.81)*1.53775)),0)</f>
        <v>0</v>
      </c>
      <c r="Y37" s="186">
        <f>IF(N37&lt;&gt;"",(INT(POWER(480-U37,1.85)*0.03768)),0)</f>
        <v>0</v>
      </c>
      <c r="Z37" s="186">
        <f>IF(O37&gt;0,(INT(POWER(O37-75,1.42)*0.8465)),0)</f>
        <v>0</v>
      </c>
      <c r="AA37" s="186">
        <f>IF(P37&gt;0,(INT(POWER(P37-220,1.4)*0.14354)),0)</f>
        <v>0</v>
      </c>
      <c r="AB37" s="186">
        <f>IF(Q37&gt;0,(INT(POWER(Q37-1.5,1.05)*51.39)),0)</f>
        <v>0</v>
      </c>
      <c r="AC37" s="188"/>
    </row>
    <row r="38" spans="2:29" ht="12.75">
      <c r="B38" s="22"/>
      <c r="G38" s="151"/>
      <c r="H38" s="187">
        <f>H36</f>
        <v>0</v>
      </c>
      <c r="J38" s="194"/>
      <c r="K38" s="194"/>
      <c r="L38" s="192"/>
      <c r="M38" s="195"/>
      <c r="N38" s="196"/>
      <c r="O38" s="192"/>
      <c r="P38" s="192"/>
      <c r="Q38" s="197"/>
      <c r="R38" s="192"/>
      <c r="S38" s="151"/>
      <c r="W38" s="188"/>
      <c r="X38" s="188"/>
      <c r="Y38" s="188"/>
      <c r="Z38" s="188"/>
      <c r="AA38" s="188"/>
      <c r="AB38" s="188"/>
      <c r="AC38" s="188"/>
    </row>
    <row r="39" spans="2:29" ht="12.75">
      <c r="B39" s="182">
        <f>IF(H39=0,"","11.")</f>
      </c>
      <c r="G39" s="183">
        <f>IF(H39=0,"",H39)</f>
      </c>
      <c r="H39" s="167">
        <f>SUM(W39:AB40)+AC39</f>
        <v>0</v>
      </c>
      <c r="J39" s="194"/>
      <c r="K39" s="194"/>
      <c r="L39" s="192"/>
      <c r="M39" s="195">
        <f>IF(N39=0,"",":")</f>
      </c>
      <c r="N39" s="196"/>
      <c r="O39" s="192"/>
      <c r="P39" s="192"/>
      <c r="Q39" s="197"/>
      <c r="R39" s="192"/>
      <c r="S39" s="181">
        <f>IF(T39=0,"",":")</f>
      </c>
      <c r="U39" s="156">
        <f>L39*60+N39</f>
        <v>0</v>
      </c>
      <c r="V39" s="156">
        <f>R39*60+T39</f>
        <v>0</v>
      </c>
      <c r="W39" s="11">
        <f>IF(J39&gt;0,(INT(POWER(17.76-J39,1.81)*25.4347)),0)</f>
        <v>0</v>
      </c>
      <c r="X39" s="11">
        <f>IF(K39&gt;0,(INT(POWER(81.86-K39,1.81)*1.53775)),0)</f>
        <v>0</v>
      </c>
      <c r="Y39" s="186">
        <f>IF(N39&lt;&gt;"",(INT(POWER(480-U39,1.85)*0.03768)),0)</f>
        <v>0</v>
      </c>
      <c r="Z39" s="186">
        <f>IF(O39&gt;0,(INT(POWER(O39-75,1.42)*0.8465)),0)</f>
        <v>0</v>
      </c>
      <c r="AA39" s="186">
        <f>IF(P39&gt;0,(INT(POWER(P39-220,1.4)*0.14354)),0)</f>
        <v>0</v>
      </c>
      <c r="AB39" s="186">
        <f>IF(Q39&gt;0,(INT(POWER(Q39-1.5,1.05)*51.39)),0)</f>
        <v>0</v>
      </c>
      <c r="AC39" s="186">
        <f>IF(T39&lt;&gt;"",(INT(POWER(305.5-V39,1.85)*0.08713)),0)</f>
        <v>0</v>
      </c>
    </row>
    <row r="40" spans="2:29" ht="12.75">
      <c r="B40" s="22"/>
      <c r="G40" s="151"/>
      <c r="H40" s="187">
        <f>H39</f>
        <v>0</v>
      </c>
      <c r="J40" s="194"/>
      <c r="K40" s="194"/>
      <c r="L40" s="192"/>
      <c r="M40" s="195">
        <f>IF(N40=0,"",":")</f>
      </c>
      <c r="N40" s="196"/>
      <c r="O40" s="192"/>
      <c r="P40" s="192"/>
      <c r="Q40" s="197"/>
      <c r="R40" s="192"/>
      <c r="S40" s="181">
        <f>IF(T40=0,"",":")</f>
      </c>
      <c r="U40" s="156">
        <f>L40*60+N40</f>
        <v>0</v>
      </c>
      <c r="W40" s="11">
        <f>IF(J40&gt;0,(INT(POWER(17.76-J40,1.81)*25.4347)),0)</f>
        <v>0</v>
      </c>
      <c r="X40" s="11">
        <f>IF(K40&gt;0,(INT(POWER(81.86-K40,1.81)*1.53775)),0)</f>
        <v>0</v>
      </c>
      <c r="Y40" s="186">
        <f>IF(N40&lt;&gt;"",(INT(POWER(480-U40,1.85)*0.03768)),0)</f>
        <v>0</v>
      </c>
      <c r="Z40" s="186">
        <f>IF(O40&gt;0,(INT(POWER(O40-75,1.42)*0.8465)),0)</f>
        <v>0</v>
      </c>
      <c r="AA40" s="186">
        <f>IF(P40&gt;0,(INT(POWER(P40-220,1.4)*0.14354)),0)</f>
        <v>0</v>
      </c>
      <c r="AB40" s="186">
        <f>IF(Q40&gt;0,(INT(POWER(Q40-1.5,1.05)*51.39)),0)</f>
        <v>0</v>
      </c>
      <c r="AC40" s="188"/>
    </row>
    <row r="41" spans="2:29" ht="12.75">
      <c r="B41" s="22"/>
      <c r="G41" s="151"/>
      <c r="H41" s="187">
        <f>H39</f>
        <v>0</v>
      </c>
      <c r="J41" s="194"/>
      <c r="K41" s="194"/>
      <c r="L41" s="192"/>
      <c r="M41" s="195"/>
      <c r="N41" s="196"/>
      <c r="O41" s="192"/>
      <c r="P41" s="192"/>
      <c r="Q41" s="197"/>
      <c r="R41" s="192"/>
      <c r="S41" s="151"/>
      <c r="W41" s="188"/>
      <c r="X41" s="188"/>
      <c r="Y41" s="188"/>
      <c r="Z41" s="188"/>
      <c r="AA41" s="188"/>
      <c r="AB41" s="188"/>
      <c r="AC41" s="188"/>
    </row>
    <row r="42" spans="2:29" ht="12.75">
      <c r="B42" s="182">
        <f>IF(H42=0,"","12.")</f>
      </c>
      <c r="G42" s="183">
        <f>IF(H42=0,"",H42)</f>
      </c>
      <c r="H42" s="167">
        <f>SUM(W42:AB43)+AC42</f>
        <v>0</v>
      </c>
      <c r="J42" s="194"/>
      <c r="K42" s="194"/>
      <c r="L42" s="192"/>
      <c r="M42" s="195">
        <f>IF(N42=0,"",":")</f>
      </c>
      <c r="N42" s="196"/>
      <c r="O42" s="192"/>
      <c r="P42" s="192"/>
      <c r="Q42" s="197"/>
      <c r="R42" s="192"/>
      <c r="S42" s="181">
        <f>IF(T42=0,"",":")</f>
      </c>
      <c r="U42" s="156">
        <f>L42*60+N42</f>
        <v>0</v>
      </c>
      <c r="V42" s="156">
        <f>R42*60+T42</f>
        <v>0</v>
      </c>
      <c r="W42" s="11">
        <f>IF(J42&gt;0,(INT(POWER(17.76-J42,1.81)*25.4347)),0)</f>
        <v>0</v>
      </c>
      <c r="X42" s="11">
        <f>IF(K42&gt;0,(INT(POWER(81.86-K42,1.81)*1.53775)),0)</f>
        <v>0</v>
      </c>
      <c r="Y42" s="186">
        <f>IF(N42&lt;&gt;"",(INT(POWER(480-U42,1.85)*0.03768)),0)</f>
        <v>0</v>
      </c>
      <c r="Z42" s="186">
        <f>IF(O42&gt;0,(INT(POWER(O42-75,1.42)*0.8465)),0)</f>
        <v>0</v>
      </c>
      <c r="AA42" s="186">
        <f>IF(P42&gt;0,(INT(POWER(P42-220,1.4)*0.14354)),0)</f>
        <v>0</v>
      </c>
      <c r="AB42" s="186">
        <f>IF(Q42&gt;0,(INT(POWER(Q42-1.5,1.05)*51.39)),0)</f>
        <v>0</v>
      </c>
      <c r="AC42" s="186">
        <f>IF(T42&lt;&gt;"",(INT(POWER(305.5-V42,1.85)*0.08713)),0)</f>
        <v>0</v>
      </c>
    </row>
    <row r="43" spans="2:29" ht="12.75">
      <c r="B43" s="22"/>
      <c r="G43" s="151"/>
      <c r="H43" s="187">
        <f>H42</f>
        <v>0</v>
      </c>
      <c r="J43" s="194"/>
      <c r="K43" s="194"/>
      <c r="L43" s="192"/>
      <c r="M43" s="195">
        <f>IF(N43=0,"",":")</f>
      </c>
      <c r="N43" s="196"/>
      <c r="O43" s="192"/>
      <c r="P43" s="192"/>
      <c r="Q43" s="197"/>
      <c r="R43" s="192"/>
      <c r="S43" s="181">
        <f>IF(T43=0,"",":")</f>
      </c>
      <c r="U43" s="156">
        <f>L43*60+N43</f>
        <v>0</v>
      </c>
      <c r="W43" s="11">
        <f>IF(J43&gt;0,(INT(POWER(17.76-J43,1.81)*25.4347)),0)</f>
        <v>0</v>
      </c>
      <c r="X43" s="11">
        <f>IF(K43&gt;0,(INT(POWER(81.86-K43,1.81)*1.53775)),0)</f>
        <v>0</v>
      </c>
      <c r="Y43" s="186">
        <f>IF(N43&lt;&gt;"",(INT(POWER(480-U43,1.85)*0.03768)),0)</f>
        <v>0</v>
      </c>
      <c r="Z43" s="186">
        <f>IF(O43&gt;0,(INT(POWER(O43-75,1.42)*0.8465)),0)</f>
        <v>0</v>
      </c>
      <c r="AA43" s="186">
        <f>IF(P43&gt;0,(INT(POWER(P43-220,1.4)*0.14354)),0)</f>
        <v>0</v>
      </c>
      <c r="AB43" s="186">
        <f>IF(Q43&gt;0,(INT(POWER(Q43-1.5,1.05)*51.39)),0)</f>
        <v>0</v>
      </c>
      <c r="AC43" s="188"/>
    </row>
    <row r="44" spans="2:29" ht="12.75">
      <c r="B44" s="22"/>
      <c r="G44" s="151"/>
      <c r="H44" s="187">
        <f>H42</f>
        <v>0</v>
      </c>
      <c r="J44" s="194"/>
      <c r="K44" s="194"/>
      <c r="L44" s="192"/>
      <c r="M44" s="195"/>
      <c r="N44" s="196"/>
      <c r="O44" s="192"/>
      <c r="P44" s="192"/>
      <c r="Q44" s="197"/>
      <c r="R44" s="192"/>
      <c r="S44" s="151"/>
      <c r="W44" s="188"/>
      <c r="X44" s="188"/>
      <c r="Y44" s="188"/>
      <c r="Z44" s="188"/>
      <c r="AA44" s="188"/>
      <c r="AB44" s="188"/>
      <c r="AC44" s="188"/>
    </row>
    <row r="45" spans="2:29" ht="12.75">
      <c r="B45" s="182">
        <f>IF(H45=0,"","13.")</f>
      </c>
      <c r="G45" s="183">
        <f>IF(H45=0,"",H45)</f>
      </c>
      <c r="H45" s="167">
        <f>SUM(W45:AB46)+AC45</f>
        <v>0</v>
      </c>
      <c r="J45" s="194"/>
      <c r="K45" s="194"/>
      <c r="L45" s="192"/>
      <c r="M45" s="195">
        <f>IF(N45=0,"",":")</f>
      </c>
      <c r="N45" s="196"/>
      <c r="O45" s="192"/>
      <c r="P45" s="192"/>
      <c r="Q45" s="197"/>
      <c r="R45" s="192"/>
      <c r="S45" s="181">
        <f>IF(T45=0,"",":")</f>
      </c>
      <c r="U45" s="156">
        <f>L45*60+N45</f>
        <v>0</v>
      </c>
      <c r="V45" s="156">
        <f>R45*60+T45</f>
        <v>0</v>
      </c>
      <c r="W45" s="11">
        <f>IF(J45&gt;0,(INT(POWER(17.76-J45,1.81)*25.4347)),0)</f>
        <v>0</v>
      </c>
      <c r="X45" s="11">
        <f>IF(K45&gt;0,(INT(POWER(81.86-K45,1.81)*1.53775)),0)</f>
        <v>0</v>
      </c>
      <c r="Y45" s="186">
        <f>IF(N45&lt;&gt;"",(INT(POWER(480-U45,1.85)*0.03768)),0)</f>
        <v>0</v>
      </c>
      <c r="Z45" s="186">
        <f>IF(O45&gt;0,(INT(POWER(O45-75,1.42)*0.8465)),0)</f>
        <v>0</v>
      </c>
      <c r="AA45" s="186">
        <f>IF(P45&gt;0,(INT(POWER(P45-220,1.4)*0.14354)),0)</f>
        <v>0</v>
      </c>
      <c r="AB45" s="186">
        <f>IF(Q45&gt;0,(INT(POWER(Q45-1.5,1.05)*51.39)),0)</f>
        <v>0</v>
      </c>
      <c r="AC45" s="186">
        <f>IF(T45&lt;&gt;"",(INT(POWER(305.5-V45,1.85)*0.08713)),0)</f>
        <v>0</v>
      </c>
    </row>
    <row r="46" spans="2:29" ht="12.75">
      <c r="B46" s="22"/>
      <c r="G46" s="151"/>
      <c r="H46" s="187">
        <f>H45</f>
        <v>0</v>
      </c>
      <c r="J46" s="194"/>
      <c r="K46" s="194"/>
      <c r="L46" s="192"/>
      <c r="M46" s="195">
        <f>IF(N46=0,"",":")</f>
      </c>
      <c r="N46" s="196"/>
      <c r="O46" s="192"/>
      <c r="P46" s="192"/>
      <c r="Q46" s="197"/>
      <c r="R46" s="192"/>
      <c r="S46" s="181">
        <f>IF(T46=0,"",":")</f>
      </c>
      <c r="U46" s="156">
        <f>L46*60+N46</f>
        <v>0</v>
      </c>
      <c r="W46" s="11">
        <f>IF(J46&gt;0,(INT(POWER(17.76-J46,1.81)*25.4347)),0)</f>
        <v>0</v>
      </c>
      <c r="X46" s="11">
        <f>IF(K46&gt;0,(INT(POWER(81.86-K46,1.81)*1.53775)),0)</f>
        <v>0</v>
      </c>
      <c r="Y46" s="186">
        <f>IF(N46&lt;&gt;"",(INT(POWER(480-U46,1.85)*0.03768)),0)</f>
        <v>0</v>
      </c>
      <c r="Z46" s="186">
        <f>IF(O46&gt;0,(INT(POWER(O46-75,1.42)*0.8465)),0)</f>
        <v>0</v>
      </c>
      <c r="AA46" s="186">
        <f>IF(P46&gt;0,(INT(POWER(P46-220,1.4)*0.14354)),0)</f>
        <v>0</v>
      </c>
      <c r="AB46" s="186">
        <f>IF(Q46&gt;0,(INT(POWER(Q46-1.5,1.05)*51.39)),0)</f>
        <v>0</v>
      </c>
      <c r="AC46" s="188"/>
    </row>
    <row r="47" spans="2:29" ht="12.75">
      <c r="B47" s="22"/>
      <c r="G47" s="151"/>
      <c r="H47" s="187">
        <f>H45</f>
        <v>0</v>
      </c>
      <c r="J47" s="194"/>
      <c r="K47" s="194"/>
      <c r="L47" s="192"/>
      <c r="M47" s="195"/>
      <c r="N47" s="196"/>
      <c r="O47" s="192"/>
      <c r="P47" s="192"/>
      <c r="Q47" s="197"/>
      <c r="R47" s="192"/>
      <c r="S47" s="151"/>
      <c r="W47" s="188"/>
      <c r="X47" s="188"/>
      <c r="Y47" s="188"/>
      <c r="Z47" s="188"/>
      <c r="AA47" s="188"/>
      <c r="AB47" s="188"/>
      <c r="AC47" s="188"/>
    </row>
    <row r="48" spans="2:29" ht="12.75">
      <c r="B48" s="182">
        <f>IF(H48=0,"","14.")</f>
      </c>
      <c r="G48" s="183">
        <f>IF(H48=0,"",H48)</f>
      </c>
      <c r="H48" s="167">
        <f>SUM(W48:AB49)+AC48</f>
        <v>0</v>
      </c>
      <c r="J48" s="194"/>
      <c r="K48" s="194"/>
      <c r="L48" s="192"/>
      <c r="M48" s="195">
        <f>IF(N48=0,"",":")</f>
      </c>
      <c r="N48" s="196"/>
      <c r="O48" s="192"/>
      <c r="P48" s="192"/>
      <c r="Q48" s="197"/>
      <c r="R48" s="192"/>
      <c r="S48" s="181">
        <f>IF(T48=0,"",":")</f>
      </c>
      <c r="U48" s="156">
        <f>L48*60+N48</f>
        <v>0</v>
      </c>
      <c r="V48" s="156">
        <f>R48*60+T48</f>
        <v>0</v>
      </c>
      <c r="W48" s="11">
        <f>IF(J48&gt;0,(INT(POWER(17.76-J48,1.81)*25.4347)),0)</f>
        <v>0</v>
      </c>
      <c r="X48" s="11">
        <f>IF(K48&gt;0,(INT(POWER(81.86-K48,1.81)*1.53775)),0)</f>
        <v>0</v>
      </c>
      <c r="Y48" s="186">
        <f>IF(N48&lt;&gt;"",(INT(POWER(480-U48,1.85)*0.03768)),0)</f>
        <v>0</v>
      </c>
      <c r="Z48" s="186">
        <f>IF(O48&gt;0,(INT(POWER(O48-75,1.42)*0.8465)),0)</f>
        <v>0</v>
      </c>
      <c r="AA48" s="186">
        <f>IF(P48&gt;0,(INT(POWER(P48-220,1.4)*0.14354)),0)</f>
        <v>0</v>
      </c>
      <c r="AB48" s="186">
        <f>IF(Q48&gt;0,(INT(POWER(Q48-1.5,1.05)*51.39)),0)</f>
        <v>0</v>
      </c>
      <c r="AC48" s="186">
        <f>IF(T48&lt;&gt;"",(INT(POWER(305.5-V48,1.85)*0.08713)),0)</f>
        <v>0</v>
      </c>
    </row>
    <row r="49" spans="2:29" ht="12.75">
      <c r="B49" s="22"/>
      <c r="G49" s="151"/>
      <c r="H49" s="187">
        <f>H48</f>
        <v>0</v>
      </c>
      <c r="J49" s="194"/>
      <c r="K49" s="194"/>
      <c r="L49" s="192"/>
      <c r="M49" s="195">
        <f>IF(N49=0,"",":")</f>
      </c>
      <c r="N49" s="196"/>
      <c r="O49" s="192"/>
      <c r="P49" s="192"/>
      <c r="Q49" s="197"/>
      <c r="R49" s="192"/>
      <c r="S49" s="181">
        <f>IF(T49=0,"",":")</f>
      </c>
      <c r="U49" s="156">
        <f>L49*60+N49</f>
        <v>0</v>
      </c>
      <c r="W49" s="11">
        <f>IF(J49&gt;0,(INT(POWER(17.76-J49,1.81)*25.4347)),0)</f>
        <v>0</v>
      </c>
      <c r="X49" s="11">
        <f>IF(K49&gt;0,(INT(POWER(81.86-K49,1.81)*1.53775)),0)</f>
        <v>0</v>
      </c>
      <c r="Y49" s="186">
        <f>IF(N49&lt;&gt;"",(INT(POWER(480-U49,1.85)*0.03768)),0)</f>
        <v>0</v>
      </c>
      <c r="Z49" s="186">
        <f>IF(O49&gt;0,(INT(POWER(O49-75,1.42)*0.8465)),0)</f>
        <v>0</v>
      </c>
      <c r="AA49" s="186">
        <f>IF(P49&gt;0,(INT(POWER(P49-220,1.4)*0.14354)),0)</f>
        <v>0</v>
      </c>
      <c r="AB49" s="186">
        <f>IF(Q49&gt;0,(INT(POWER(Q49-1.5,1.05)*51.39)),0)</f>
        <v>0</v>
      </c>
      <c r="AC49" s="188"/>
    </row>
    <row r="50" spans="2:29" ht="12.75">
      <c r="B50" s="22"/>
      <c r="G50" s="151"/>
      <c r="H50" s="187">
        <f>H48</f>
        <v>0</v>
      </c>
      <c r="J50" s="194"/>
      <c r="K50" s="194"/>
      <c r="L50" s="192"/>
      <c r="M50" s="195"/>
      <c r="N50" s="196"/>
      <c r="O50" s="192"/>
      <c r="P50" s="192"/>
      <c r="Q50" s="197"/>
      <c r="R50" s="192"/>
      <c r="S50" s="151"/>
      <c r="W50" s="188"/>
      <c r="X50" s="188"/>
      <c r="Y50" s="188"/>
      <c r="Z50" s="188"/>
      <c r="AA50" s="188"/>
      <c r="AB50" s="188"/>
      <c r="AC50" s="188"/>
    </row>
    <row r="51" spans="2:29" ht="12.75">
      <c r="B51" s="182">
        <f>IF(H51=0,"","15.")</f>
      </c>
      <c r="G51" s="183">
        <f>IF(H51=0,"",H51)</f>
      </c>
      <c r="H51" s="167">
        <f>SUM(W51:AB52)+AC51</f>
        <v>0</v>
      </c>
      <c r="J51" s="194"/>
      <c r="K51" s="194"/>
      <c r="L51" s="192"/>
      <c r="M51" s="195">
        <f>IF(N51=0,"",":")</f>
      </c>
      <c r="N51" s="196"/>
      <c r="O51" s="192"/>
      <c r="P51" s="192"/>
      <c r="Q51" s="197"/>
      <c r="R51" s="192"/>
      <c r="S51" s="181">
        <f>IF(T51=0,"",":")</f>
      </c>
      <c r="U51" s="156">
        <f>L51*60+N51</f>
        <v>0</v>
      </c>
      <c r="V51" s="156">
        <f>R51*60+T51</f>
        <v>0</v>
      </c>
      <c r="W51" s="11">
        <f>IF(J51&gt;0,(INT(POWER(17.76-J51,1.81)*25.4347)),0)</f>
        <v>0</v>
      </c>
      <c r="X51" s="11">
        <f>IF(K51&gt;0,(INT(POWER(81.86-K51,1.81)*1.53775)),0)</f>
        <v>0</v>
      </c>
      <c r="Y51" s="186">
        <f>IF(N51&lt;&gt;"",(INT(POWER(480-U51,1.85)*0.03768)),0)</f>
        <v>0</v>
      </c>
      <c r="Z51" s="186">
        <f>IF(O51&gt;0,(INT(POWER(O51-75,1.42)*0.8465)),0)</f>
        <v>0</v>
      </c>
      <c r="AA51" s="186">
        <f>IF(P51&gt;0,(INT(POWER(P51-220,1.4)*0.14354)),0)</f>
        <v>0</v>
      </c>
      <c r="AB51" s="186">
        <f>IF(Q51&gt;0,(INT(POWER(Q51-1.5,1.05)*51.39)),0)</f>
        <v>0</v>
      </c>
      <c r="AC51" s="186">
        <f>IF(T51&lt;&gt;"",(INT(POWER(305.5-V51,1.85)*0.08713)),0)</f>
        <v>0</v>
      </c>
    </row>
    <row r="52" spans="2:29" ht="12.75">
      <c r="B52" s="22"/>
      <c r="G52" s="151"/>
      <c r="H52" s="187">
        <f>H51</f>
        <v>0</v>
      </c>
      <c r="J52" s="194"/>
      <c r="K52" s="194"/>
      <c r="L52" s="192"/>
      <c r="M52" s="195">
        <f>IF(N52=0,"",":")</f>
      </c>
      <c r="N52" s="196"/>
      <c r="O52" s="192"/>
      <c r="P52" s="192"/>
      <c r="Q52" s="197"/>
      <c r="R52" s="192"/>
      <c r="S52" s="181">
        <f>IF(T52=0,"",":")</f>
      </c>
      <c r="U52" s="156">
        <f>L52*60+N52</f>
        <v>0</v>
      </c>
      <c r="W52" s="11">
        <f>IF(J52&gt;0,(INT(POWER(17.76-J52,1.81)*25.4347)),0)</f>
        <v>0</v>
      </c>
      <c r="X52" s="11">
        <f>IF(K52&gt;0,(INT(POWER(81.86-K52,1.81)*1.53775)),0)</f>
        <v>0</v>
      </c>
      <c r="Y52" s="186">
        <f>IF(N52&lt;&gt;"",(INT(POWER(480-U52,1.85)*0.03768)),0)</f>
        <v>0</v>
      </c>
      <c r="Z52" s="186">
        <f>IF(O52&gt;0,(INT(POWER(O52-75,1.42)*0.8465)),0)</f>
        <v>0</v>
      </c>
      <c r="AA52" s="186">
        <f>IF(P52&gt;0,(INT(POWER(P52-220,1.4)*0.14354)),0)</f>
        <v>0</v>
      </c>
      <c r="AB52" s="186">
        <f>IF(Q52&gt;0,(INT(POWER(Q52-1.5,1.05)*51.39)),0)</f>
        <v>0</v>
      </c>
      <c r="AC52" s="188"/>
    </row>
    <row r="53" spans="2:29" ht="12.75">
      <c r="B53" s="22"/>
      <c r="G53" s="151"/>
      <c r="H53" s="187">
        <f>H51</f>
        <v>0</v>
      </c>
      <c r="J53" s="194"/>
      <c r="K53" s="194"/>
      <c r="L53" s="192"/>
      <c r="M53" s="195"/>
      <c r="N53" s="196"/>
      <c r="O53" s="192"/>
      <c r="P53" s="192"/>
      <c r="Q53" s="197"/>
      <c r="R53" s="192"/>
      <c r="S53" s="151"/>
      <c r="W53" s="188"/>
      <c r="X53" s="188"/>
      <c r="Y53" s="188"/>
      <c r="Z53" s="188"/>
      <c r="AA53" s="188"/>
      <c r="AB53" s="188"/>
      <c r="AC53" s="188"/>
    </row>
    <row r="54" spans="2:29" ht="12.75">
      <c r="B54" s="182">
        <f>IF(H54=0,"","16.")</f>
      </c>
      <c r="G54" s="183">
        <f>IF(H54=0,"",H54)</f>
      </c>
      <c r="H54" s="167">
        <f>SUM(W54:AB55)+AC54</f>
        <v>0</v>
      </c>
      <c r="J54" s="194"/>
      <c r="K54" s="194"/>
      <c r="L54" s="192"/>
      <c r="M54" s="195">
        <f>IF(N54=0,"",":")</f>
      </c>
      <c r="N54" s="196"/>
      <c r="O54" s="192"/>
      <c r="P54" s="192"/>
      <c r="Q54" s="197"/>
      <c r="R54" s="192"/>
      <c r="S54" s="181">
        <f>IF(T54=0,"",":")</f>
      </c>
      <c r="U54" s="156">
        <f>L54*60+N54</f>
        <v>0</v>
      </c>
      <c r="V54" s="156">
        <f>R54*60+T54</f>
        <v>0</v>
      </c>
      <c r="W54" s="11">
        <f>IF(J54&gt;0,(INT(POWER(17.76-J54,1.81)*25.4347)),0)</f>
        <v>0</v>
      </c>
      <c r="X54" s="11">
        <f>IF(K54&gt;0,(INT(POWER(81.86-K54,1.81)*1.53775)),0)</f>
        <v>0</v>
      </c>
      <c r="Y54" s="186">
        <f>IF(N54&lt;&gt;"",(INT(POWER(480-U54,1.85)*0.03768)),0)</f>
        <v>0</v>
      </c>
      <c r="Z54" s="186">
        <f>IF(O54&gt;0,(INT(POWER(O54-75,1.42)*0.8465)),0)</f>
        <v>0</v>
      </c>
      <c r="AA54" s="186">
        <f>IF(P54&gt;0,(INT(POWER(P54-220,1.4)*0.14354)),0)</f>
        <v>0</v>
      </c>
      <c r="AB54" s="186">
        <f>IF(Q54&gt;0,(INT(POWER(Q54-1.5,1.05)*51.39)),0)</f>
        <v>0</v>
      </c>
      <c r="AC54" s="186">
        <f>IF(T54&lt;&gt;"",(INT(POWER(305.5-V54,1.85)*0.08713)),0)</f>
        <v>0</v>
      </c>
    </row>
    <row r="55" spans="2:29" ht="12.75">
      <c r="B55" s="22"/>
      <c r="G55" s="151"/>
      <c r="H55" s="187">
        <f>H54</f>
        <v>0</v>
      </c>
      <c r="J55" s="194"/>
      <c r="K55" s="194"/>
      <c r="L55" s="192"/>
      <c r="M55" s="195">
        <f>IF(N55=0,"",":")</f>
      </c>
      <c r="N55" s="196"/>
      <c r="O55" s="192"/>
      <c r="P55" s="192"/>
      <c r="Q55" s="197"/>
      <c r="R55" s="192"/>
      <c r="S55" s="181">
        <f>IF(T55=0,"",":")</f>
      </c>
      <c r="U55" s="156">
        <f>L55*60+N55</f>
        <v>0</v>
      </c>
      <c r="W55" s="11">
        <f>IF(J55&gt;0,(INT(POWER(17.76-J55,1.81)*25.4347)),0)</f>
        <v>0</v>
      </c>
      <c r="X55" s="11">
        <f>IF(K55&gt;0,(INT(POWER(81.86-K55,1.81)*1.53775)),0)</f>
        <v>0</v>
      </c>
      <c r="Y55" s="186">
        <f>IF(N55&lt;&gt;"",(INT(POWER(480-U55,1.85)*0.03768)),0)</f>
        <v>0</v>
      </c>
      <c r="Z55" s="186">
        <f>IF(O55&gt;0,(INT(POWER(O55-75,1.42)*0.8465)),0)</f>
        <v>0</v>
      </c>
      <c r="AA55" s="186">
        <f>IF(P55&gt;0,(INT(POWER(P55-220,1.4)*0.14354)),0)</f>
        <v>0</v>
      </c>
      <c r="AB55" s="186">
        <f>IF(Q55&gt;0,(INT(POWER(Q55-1.5,1.05)*51.39)),0)</f>
        <v>0</v>
      </c>
      <c r="AC55" s="188"/>
    </row>
    <row r="56" spans="2:29" ht="12.75">
      <c r="B56" s="22"/>
      <c r="G56" s="151"/>
      <c r="H56" s="187">
        <f>H54</f>
        <v>0</v>
      </c>
      <c r="J56" s="194"/>
      <c r="K56" s="194"/>
      <c r="L56" s="192"/>
      <c r="M56" s="195"/>
      <c r="N56" s="196"/>
      <c r="O56" s="192"/>
      <c r="P56" s="192"/>
      <c r="Q56" s="197"/>
      <c r="R56" s="192"/>
      <c r="S56" s="151"/>
      <c r="W56" s="188"/>
      <c r="X56" s="188"/>
      <c r="Y56" s="188"/>
      <c r="Z56" s="188"/>
      <c r="AA56" s="188"/>
      <c r="AB56" s="188"/>
      <c r="AC56" s="188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B3:B65536 B1:L2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S12:S13 AG7:AG25 S54 S51 S48 S45 S42 S39 S36 S30 S27 S24 S21 S18:S19 S15 S9 M27:M28 M54:M55 M12:M13 M15:M16 M18:M19 M33:M34 M21:M22 M24:M25 M30:M31 M36:M37 M39:M40 M42:M43 M45:M46 M48:M49 M51:M52 M9:M10 S33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workbookViewId="0" topLeftCell="A1">
      <selection activeCell="B1" sqref="B1"/>
    </sheetView>
  </sheetViews>
  <sheetFormatPr defaultColWidth="9.00390625" defaultRowHeight="12.75"/>
  <cols>
    <col min="1" max="2" width="5.25390625" style="21" customWidth="1"/>
    <col min="3" max="3" width="26.375" style="0" customWidth="1"/>
    <col min="4" max="4" width="9.375" style="21" customWidth="1"/>
    <col min="5" max="5" width="26.375" style="0" customWidth="1"/>
    <col min="6" max="6" width="11.25390625" style="44" customWidth="1"/>
    <col min="7" max="7" width="9.25390625" style="21" customWidth="1"/>
  </cols>
  <sheetData>
    <row r="2" spans="1:7" s="28" customFormat="1" ht="21.75" customHeight="1">
      <c r="A2" s="23" t="s">
        <v>29</v>
      </c>
      <c r="C2" s="24"/>
      <c r="D2" s="33"/>
      <c r="E2" s="25"/>
      <c r="F2" s="42"/>
      <c r="G2" s="27" t="s">
        <v>247</v>
      </c>
    </row>
    <row r="3" spans="1:7" s="31" customFormat="1" ht="23.25" customHeight="1" thickBot="1">
      <c r="A3" s="30"/>
      <c r="B3" s="198" t="s">
        <v>54</v>
      </c>
      <c r="C3" s="29" t="s">
        <v>22</v>
      </c>
      <c r="D3" s="34" t="s">
        <v>25</v>
      </c>
      <c r="E3" s="29" t="s">
        <v>53</v>
      </c>
      <c r="F3" s="43" t="s">
        <v>23</v>
      </c>
      <c r="G3" s="30" t="s">
        <v>24</v>
      </c>
    </row>
    <row r="4" spans="1:12" s="35" customFormat="1" ht="13.5" customHeight="1">
      <c r="A4" s="199" t="str">
        <f aca="true" t="shared" si="0" ref="A4:A50">IF(F4&gt;0,(ROW()-3)&amp;".","")</f>
        <v>1.</v>
      </c>
      <c r="B4" s="104"/>
      <c r="C4" s="35" t="s">
        <v>248</v>
      </c>
      <c r="D4" s="36">
        <v>92</v>
      </c>
      <c r="E4" s="35" t="s">
        <v>244</v>
      </c>
      <c r="F4" s="37">
        <v>11.2</v>
      </c>
      <c r="G4" s="200">
        <f aca="true" t="shared" si="1" ref="G4:G51">IF(F4&gt;0,(INT(POWER(17.76-F4,1.81)*25.4347)),"")</f>
        <v>765</v>
      </c>
      <c r="H4" s="111" t="s">
        <v>56</v>
      </c>
      <c r="I4" s="112"/>
      <c r="J4" s="112"/>
      <c r="K4" s="112"/>
      <c r="L4" s="112"/>
    </row>
    <row r="5" spans="1:12" s="35" customFormat="1" ht="13.5" customHeight="1">
      <c r="A5" s="199" t="str">
        <f t="shared" si="0"/>
        <v>2.</v>
      </c>
      <c r="B5" s="104"/>
      <c r="C5" s="35" t="s">
        <v>249</v>
      </c>
      <c r="D5" s="36">
        <v>94</v>
      </c>
      <c r="E5" s="35" t="s">
        <v>26</v>
      </c>
      <c r="F5" s="37">
        <v>11.5</v>
      </c>
      <c r="G5" s="200">
        <f t="shared" si="1"/>
        <v>703</v>
      </c>
      <c r="H5" s="112" t="s">
        <v>57</v>
      </c>
      <c r="I5" s="112"/>
      <c r="J5" s="112"/>
      <c r="K5" s="112"/>
      <c r="L5" s="112"/>
    </row>
    <row r="6" spans="1:12" s="35" customFormat="1" ht="13.5" customHeight="1">
      <c r="A6" s="199" t="str">
        <f t="shared" si="0"/>
        <v>3.</v>
      </c>
      <c r="B6" s="104"/>
      <c r="C6" s="35" t="s">
        <v>250</v>
      </c>
      <c r="D6" s="36">
        <v>92</v>
      </c>
      <c r="E6" s="35" t="s">
        <v>135</v>
      </c>
      <c r="F6" s="37">
        <v>11.7</v>
      </c>
      <c r="G6" s="200">
        <f t="shared" si="1"/>
        <v>663</v>
      </c>
      <c r="H6" s="48" t="s">
        <v>32</v>
      </c>
      <c r="I6" s="48"/>
      <c r="J6" s="48"/>
      <c r="K6" s="48"/>
      <c r="L6" s="113"/>
    </row>
    <row r="7" spans="1:12" s="35" customFormat="1" ht="13.5" customHeight="1">
      <c r="A7" s="199" t="str">
        <f t="shared" si="0"/>
        <v>4.</v>
      </c>
      <c r="B7" s="104"/>
      <c r="C7" s="35" t="s">
        <v>251</v>
      </c>
      <c r="D7" s="36">
        <v>92</v>
      </c>
      <c r="E7" s="35" t="s">
        <v>158</v>
      </c>
      <c r="F7" s="37">
        <v>11.7</v>
      </c>
      <c r="G7" s="200">
        <f t="shared" si="1"/>
        <v>663</v>
      </c>
      <c r="H7" s="201" t="s">
        <v>58</v>
      </c>
      <c r="I7" s="201"/>
      <c r="J7" s="201"/>
      <c r="K7" s="201"/>
      <c r="L7" s="113"/>
    </row>
    <row r="8" spans="1:12" s="35" customFormat="1" ht="13.5" customHeight="1">
      <c r="A8" s="199" t="str">
        <f t="shared" si="0"/>
        <v>5.</v>
      </c>
      <c r="B8" s="104"/>
      <c r="C8" s="35" t="s">
        <v>252</v>
      </c>
      <c r="D8" s="36">
        <v>93</v>
      </c>
      <c r="E8" s="35" t="s">
        <v>132</v>
      </c>
      <c r="F8" s="37">
        <v>11.8</v>
      </c>
      <c r="G8" s="200">
        <f t="shared" si="1"/>
        <v>643</v>
      </c>
      <c r="H8" s="201" t="s">
        <v>59</v>
      </c>
      <c r="I8" s="201"/>
      <c r="J8" s="201"/>
      <c r="K8" s="201"/>
      <c r="L8" s="113"/>
    </row>
    <row r="9" spans="1:12" s="35" customFormat="1" ht="13.5" customHeight="1">
      <c r="A9" s="199" t="str">
        <f t="shared" si="0"/>
        <v>6.</v>
      </c>
      <c r="B9" s="104"/>
      <c r="C9" s="35" t="s">
        <v>253</v>
      </c>
      <c r="D9" s="36">
        <v>94</v>
      </c>
      <c r="E9" s="35" t="s">
        <v>132</v>
      </c>
      <c r="F9" s="37">
        <v>11.9</v>
      </c>
      <c r="G9" s="200">
        <f t="shared" si="1"/>
        <v>624</v>
      </c>
      <c r="H9" s="48" t="s">
        <v>28</v>
      </c>
      <c r="I9" s="48"/>
      <c r="J9" s="48"/>
      <c r="K9" s="48"/>
      <c r="L9" s="113"/>
    </row>
    <row r="10" spans="1:7" s="35" customFormat="1" ht="13.5" customHeight="1">
      <c r="A10" s="199" t="str">
        <f t="shared" si="0"/>
        <v>7.</v>
      </c>
      <c r="B10" s="104"/>
      <c r="C10" s="35" t="s">
        <v>254</v>
      </c>
      <c r="D10" s="36">
        <v>94</v>
      </c>
      <c r="E10" s="35" t="s">
        <v>132</v>
      </c>
      <c r="F10" s="37">
        <v>12</v>
      </c>
      <c r="G10" s="200">
        <f t="shared" si="1"/>
        <v>605</v>
      </c>
    </row>
    <row r="11" spans="1:7" s="35" customFormat="1" ht="13.5" customHeight="1">
      <c r="A11" s="199" t="str">
        <f t="shared" si="0"/>
        <v>8.</v>
      </c>
      <c r="B11" s="104"/>
      <c r="C11" s="35" t="s">
        <v>255</v>
      </c>
      <c r="D11" s="36">
        <v>92</v>
      </c>
      <c r="E11" s="35" t="s">
        <v>134</v>
      </c>
      <c r="F11" s="37">
        <v>12.1</v>
      </c>
      <c r="G11" s="200">
        <f t="shared" si="1"/>
        <v>586</v>
      </c>
    </row>
    <row r="12" spans="1:7" s="35" customFormat="1" ht="13.5" customHeight="1">
      <c r="A12" s="199" t="str">
        <f t="shared" si="0"/>
        <v>9.</v>
      </c>
      <c r="B12" s="104"/>
      <c r="C12" s="35" t="s">
        <v>256</v>
      </c>
      <c r="D12" s="36">
        <v>92</v>
      </c>
      <c r="E12" s="35" t="s">
        <v>134</v>
      </c>
      <c r="F12" s="37">
        <v>12.1</v>
      </c>
      <c r="G12" s="200">
        <f t="shared" si="1"/>
        <v>586</v>
      </c>
    </row>
    <row r="13" spans="1:7" s="35" customFormat="1" ht="13.5" customHeight="1">
      <c r="A13" s="199" t="str">
        <f t="shared" si="0"/>
        <v>10.</v>
      </c>
      <c r="B13" s="104"/>
      <c r="C13" s="35" t="s">
        <v>257</v>
      </c>
      <c r="D13" s="36">
        <v>93</v>
      </c>
      <c r="E13" s="35" t="s">
        <v>135</v>
      </c>
      <c r="F13" s="37">
        <v>12.1</v>
      </c>
      <c r="G13" s="200">
        <f t="shared" si="1"/>
        <v>586</v>
      </c>
    </row>
    <row r="14" spans="1:7" s="35" customFormat="1" ht="13.5" customHeight="1">
      <c r="A14" s="199" t="str">
        <f t="shared" si="0"/>
        <v>11.</v>
      </c>
      <c r="B14" s="104"/>
      <c r="C14" s="35" t="s">
        <v>258</v>
      </c>
      <c r="D14" s="36">
        <v>92</v>
      </c>
      <c r="E14" s="35" t="s">
        <v>244</v>
      </c>
      <c r="F14" s="37">
        <v>12.1</v>
      </c>
      <c r="G14" s="200">
        <f t="shared" si="1"/>
        <v>586</v>
      </c>
    </row>
    <row r="15" spans="1:7" s="35" customFormat="1" ht="13.5" customHeight="1">
      <c r="A15" s="199" t="str">
        <f t="shared" si="0"/>
        <v>12.</v>
      </c>
      <c r="B15" s="104"/>
      <c r="C15" s="35" t="s">
        <v>259</v>
      </c>
      <c r="D15" s="36">
        <v>91</v>
      </c>
      <c r="E15" s="35" t="s">
        <v>208</v>
      </c>
      <c r="F15" s="37">
        <v>12.1</v>
      </c>
      <c r="G15" s="200">
        <f t="shared" si="1"/>
        <v>586</v>
      </c>
    </row>
    <row r="16" spans="1:7" s="35" customFormat="1" ht="13.5" customHeight="1">
      <c r="A16" s="199" t="str">
        <f t="shared" si="0"/>
        <v>13.</v>
      </c>
      <c r="B16" s="104"/>
      <c r="C16" s="35" t="s">
        <v>260</v>
      </c>
      <c r="D16" s="36">
        <v>91</v>
      </c>
      <c r="E16" s="35" t="s">
        <v>26</v>
      </c>
      <c r="F16" s="37">
        <v>12.3</v>
      </c>
      <c r="G16" s="200">
        <f t="shared" si="1"/>
        <v>549</v>
      </c>
    </row>
    <row r="17" spans="1:7" s="35" customFormat="1" ht="13.5" customHeight="1">
      <c r="A17" s="199" t="str">
        <f t="shared" si="0"/>
        <v>14.</v>
      </c>
      <c r="B17" s="104"/>
      <c r="C17" s="35" t="s">
        <v>261</v>
      </c>
      <c r="D17" s="36">
        <v>92</v>
      </c>
      <c r="E17" s="35" t="s">
        <v>244</v>
      </c>
      <c r="F17" s="37">
        <v>12.3</v>
      </c>
      <c r="G17" s="200">
        <f t="shared" si="1"/>
        <v>549</v>
      </c>
    </row>
    <row r="18" spans="1:7" s="35" customFormat="1" ht="13.5" customHeight="1">
      <c r="A18" s="199" t="str">
        <f t="shared" si="0"/>
        <v>15.</v>
      </c>
      <c r="B18" s="104"/>
      <c r="C18" s="35" t="s">
        <v>262</v>
      </c>
      <c r="D18" s="36">
        <v>93</v>
      </c>
      <c r="E18" s="35" t="s">
        <v>137</v>
      </c>
      <c r="F18" s="37">
        <v>12.3</v>
      </c>
      <c r="G18" s="200">
        <f t="shared" si="1"/>
        <v>549</v>
      </c>
    </row>
    <row r="19" spans="1:7" s="35" customFormat="1" ht="13.5" customHeight="1">
      <c r="A19" s="199" t="str">
        <f t="shared" si="0"/>
        <v>16.</v>
      </c>
      <c r="B19" s="104"/>
      <c r="C19" s="35" t="s">
        <v>263</v>
      </c>
      <c r="D19" s="36">
        <v>93</v>
      </c>
      <c r="E19" s="35" t="s">
        <v>134</v>
      </c>
      <c r="F19" s="37">
        <v>12.4</v>
      </c>
      <c r="G19" s="200">
        <f t="shared" si="1"/>
        <v>531</v>
      </c>
    </row>
    <row r="20" spans="1:7" s="35" customFormat="1" ht="13.5" customHeight="1">
      <c r="A20" s="199" t="str">
        <f t="shared" si="0"/>
        <v>17.</v>
      </c>
      <c r="B20" s="104"/>
      <c r="C20" s="35" t="s">
        <v>264</v>
      </c>
      <c r="D20" s="36">
        <v>94</v>
      </c>
      <c r="E20" s="35" t="s">
        <v>208</v>
      </c>
      <c r="F20" s="37">
        <v>12.5</v>
      </c>
      <c r="G20" s="200">
        <f t="shared" si="1"/>
        <v>513</v>
      </c>
    </row>
    <row r="21" spans="1:7" s="35" customFormat="1" ht="13.5" customHeight="1">
      <c r="A21" s="199" t="str">
        <f t="shared" si="0"/>
        <v>18.</v>
      </c>
      <c r="B21" s="104"/>
      <c r="C21" s="35" t="s">
        <v>265</v>
      </c>
      <c r="D21" s="36">
        <v>93</v>
      </c>
      <c r="E21" s="35" t="s">
        <v>158</v>
      </c>
      <c r="F21" s="37">
        <v>12.5</v>
      </c>
      <c r="G21" s="200">
        <f t="shared" si="1"/>
        <v>513</v>
      </c>
    </row>
    <row r="22" spans="1:7" s="35" customFormat="1" ht="13.5" customHeight="1">
      <c r="A22" s="199" t="str">
        <f t="shared" si="0"/>
        <v>19.</v>
      </c>
      <c r="B22" s="104"/>
      <c r="C22" s="35" t="s">
        <v>266</v>
      </c>
      <c r="D22" s="36">
        <v>92</v>
      </c>
      <c r="E22" s="35" t="s">
        <v>135</v>
      </c>
      <c r="F22" s="37">
        <v>12.5</v>
      </c>
      <c r="G22" s="200">
        <f t="shared" si="1"/>
        <v>513</v>
      </c>
    </row>
    <row r="23" spans="1:7" s="35" customFormat="1" ht="13.5" customHeight="1">
      <c r="A23" s="199" t="str">
        <f t="shared" si="0"/>
        <v>20.</v>
      </c>
      <c r="B23" s="104"/>
      <c r="C23" s="35" t="s">
        <v>267</v>
      </c>
      <c r="D23" s="36">
        <v>92</v>
      </c>
      <c r="E23" s="35" t="s">
        <v>158</v>
      </c>
      <c r="F23" s="37">
        <v>12.6</v>
      </c>
      <c r="G23" s="200">
        <f t="shared" si="1"/>
        <v>495</v>
      </c>
    </row>
    <row r="24" spans="1:7" s="35" customFormat="1" ht="13.5" customHeight="1">
      <c r="A24" s="199" t="str">
        <f t="shared" si="0"/>
        <v>21.</v>
      </c>
      <c r="B24" s="104"/>
      <c r="C24" s="35" t="s">
        <v>268</v>
      </c>
      <c r="D24" s="36">
        <v>93</v>
      </c>
      <c r="E24" s="35" t="s">
        <v>137</v>
      </c>
      <c r="F24" s="37">
        <v>12.6</v>
      </c>
      <c r="G24" s="200">
        <f t="shared" si="1"/>
        <v>495</v>
      </c>
    </row>
    <row r="25" spans="1:7" s="35" customFormat="1" ht="13.5" customHeight="1">
      <c r="A25" s="199" t="str">
        <f t="shared" si="0"/>
        <v>22.</v>
      </c>
      <c r="B25" s="104"/>
      <c r="C25" s="35" t="s">
        <v>269</v>
      </c>
      <c r="D25" s="36">
        <v>92</v>
      </c>
      <c r="E25" s="35" t="s">
        <v>208</v>
      </c>
      <c r="F25" s="37">
        <v>12.8</v>
      </c>
      <c r="G25" s="200">
        <f t="shared" si="1"/>
        <v>461</v>
      </c>
    </row>
    <row r="26" spans="1:7" s="35" customFormat="1" ht="13.5" customHeight="1">
      <c r="A26" s="199" t="str">
        <f t="shared" si="0"/>
        <v>23.</v>
      </c>
      <c r="B26" s="104"/>
      <c r="C26" s="35" t="s">
        <v>270</v>
      </c>
      <c r="D26" s="36">
        <v>93</v>
      </c>
      <c r="E26" s="35" t="s">
        <v>138</v>
      </c>
      <c r="F26" s="37">
        <v>13.1</v>
      </c>
      <c r="G26" s="200">
        <f t="shared" si="1"/>
        <v>412</v>
      </c>
    </row>
    <row r="27" spans="1:7" s="35" customFormat="1" ht="13.5" customHeight="1">
      <c r="A27" s="199" t="str">
        <f t="shared" si="0"/>
        <v>24.</v>
      </c>
      <c r="B27" s="104"/>
      <c r="C27" s="35" t="s">
        <v>271</v>
      </c>
      <c r="D27" s="36">
        <v>93</v>
      </c>
      <c r="E27" s="35" t="s">
        <v>138</v>
      </c>
      <c r="F27" s="37">
        <v>13.3</v>
      </c>
      <c r="G27" s="200">
        <f t="shared" si="1"/>
        <v>380</v>
      </c>
    </row>
    <row r="28" spans="1:7" s="35" customFormat="1" ht="13.5" customHeight="1">
      <c r="A28" s="199" t="str">
        <f t="shared" si="0"/>
        <v>25.</v>
      </c>
      <c r="B28" s="104"/>
      <c r="C28" s="35" t="s">
        <v>272</v>
      </c>
      <c r="D28" s="36">
        <v>92</v>
      </c>
      <c r="E28" s="35" t="s">
        <v>138</v>
      </c>
      <c r="F28" s="37">
        <v>13.4</v>
      </c>
      <c r="G28" s="200">
        <f t="shared" si="1"/>
        <v>365</v>
      </c>
    </row>
    <row r="29" spans="1:7" s="35" customFormat="1" ht="13.5" customHeight="1">
      <c r="A29" s="199" t="str">
        <f t="shared" si="0"/>
        <v>26.</v>
      </c>
      <c r="B29" s="104"/>
      <c r="C29" s="35" t="s">
        <v>273</v>
      </c>
      <c r="D29" s="36">
        <v>91</v>
      </c>
      <c r="E29" s="35" t="s">
        <v>137</v>
      </c>
      <c r="F29" s="37">
        <v>15</v>
      </c>
      <c r="G29" s="200">
        <f t="shared" si="1"/>
        <v>159</v>
      </c>
    </row>
    <row r="30" spans="1:7" s="35" customFormat="1" ht="13.5" customHeight="1">
      <c r="A30" s="199">
        <f t="shared" si="0"/>
      </c>
      <c r="B30" s="104"/>
      <c r="D30" s="36"/>
      <c r="F30" s="37"/>
      <c r="G30" s="200">
        <f t="shared" si="1"/>
      </c>
    </row>
    <row r="31" spans="1:7" s="35" customFormat="1" ht="13.5" customHeight="1">
      <c r="A31" s="199">
        <f t="shared" si="0"/>
      </c>
      <c r="B31" s="104"/>
      <c r="D31" s="36"/>
      <c r="F31" s="37"/>
      <c r="G31" s="200">
        <f t="shared" si="1"/>
      </c>
    </row>
    <row r="32" spans="1:7" s="35" customFormat="1" ht="13.5" customHeight="1">
      <c r="A32" s="199">
        <f t="shared" si="0"/>
      </c>
      <c r="B32" s="104"/>
      <c r="D32" s="36"/>
      <c r="F32" s="37"/>
      <c r="G32" s="200">
        <f t="shared" si="1"/>
      </c>
    </row>
    <row r="33" spans="1:7" s="35" customFormat="1" ht="13.5" customHeight="1">
      <c r="A33" s="199">
        <f t="shared" si="0"/>
      </c>
      <c r="B33" s="104"/>
      <c r="D33" s="36"/>
      <c r="F33" s="37"/>
      <c r="G33" s="200">
        <f t="shared" si="1"/>
      </c>
    </row>
    <row r="34" spans="1:7" s="35" customFormat="1" ht="13.5" customHeight="1">
      <c r="A34" s="202">
        <f t="shared" si="0"/>
      </c>
      <c r="B34" s="105"/>
      <c r="C34" s="38"/>
      <c r="D34" s="39"/>
      <c r="E34" s="38"/>
      <c r="F34" s="45"/>
      <c r="G34" s="203">
        <f t="shared" si="1"/>
      </c>
    </row>
    <row r="35" spans="1:7" s="35" customFormat="1" ht="13.5" customHeight="1">
      <c r="A35" s="199">
        <f t="shared" si="0"/>
      </c>
      <c r="B35" s="104"/>
      <c r="D35" s="36"/>
      <c r="F35" s="37"/>
      <c r="G35" s="200">
        <f t="shared" si="1"/>
      </c>
    </row>
    <row r="36" spans="1:7" s="35" customFormat="1" ht="13.5" customHeight="1">
      <c r="A36" s="199">
        <f t="shared" si="0"/>
      </c>
      <c r="B36" s="104"/>
      <c r="D36" s="36"/>
      <c r="F36" s="37"/>
      <c r="G36" s="200">
        <f t="shared" si="1"/>
      </c>
    </row>
    <row r="37" spans="1:7" s="35" customFormat="1" ht="13.5" customHeight="1">
      <c r="A37" s="199">
        <f t="shared" si="0"/>
      </c>
      <c r="B37" s="104"/>
      <c r="D37" s="36"/>
      <c r="F37" s="37"/>
      <c r="G37" s="200">
        <f t="shared" si="1"/>
      </c>
    </row>
    <row r="38" spans="1:7" s="35" customFormat="1" ht="13.5" customHeight="1">
      <c r="A38" s="199">
        <f t="shared" si="0"/>
      </c>
      <c r="B38" s="104"/>
      <c r="D38" s="36"/>
      <c r="F38" s="37"/>
      <c r="G38" s="200">
        <f t="shared" si="1"/>
      </c>
    </row>
    <row r="39" spans="1:7" s="35" customFormat="1" ht="13.5" customHeight="1">
      <c r="A39" s="199">
        <f t="shared" si="0"/>
      </c>
      <c r="B39" s="104"/>
      <c r="D39" s="36"/>
      <c r="F39" s="37"/>
      <c r="G39" s="200">
        <f t="shared" si="1"/>
      </c>
    </row>
    <row r="40" spans="1:7" s="35" customFormat="1" ht="13.5" customHeight="1">
      <c r="A40" s="199">
        <f t="shared" si="0"/>
      </c>
      <c r="B40" s="104"/>
      <c r="D40" s="36"/>
      <c r="F40" s="37"/>
      <c r="G40" s="200">
        <f t="shared" si="1"/>
      </c>
    </row>
    <row r="41" spans="1:7" s="35" customFormat="1" ht="13.5" customHeight="1">
      <c r="A41" s="199">
        <f t="shared" si="0"/>
      </c>
      <c r="B41" s="104"/>
      <c r="D41" s="36"/>
      <c r="F41" s="37"/>
      <c r="G41" s="200">
        <f t="shared" si="1"/>
      </c>
    </row>
    <row r="42" spans="1:7" s="35" customFormat="1" ht="13.5" customHeight="1">
      <c r="A42" s="199">
        <f t="shared" si="0"/>
      </c>
      <c r="B42" s="104"/>
      <c r="D42" s="36"/>
      <c r="F42" s="37"/>
      <c r="G42" s="200">
        <f t="shared" si="1"/>
      </c>
    </row>
    <row r="43" spans="1:7" s="35" customFormat="1" ht="13.5" customHeight="1">
      <c r="A43" s="199">
        <f t="shared" si="0"/>
      </c>
      <c r="B43" s="104"/>
      <c r="D43" s="36"/>
      <c r="F43" s="37"/>
      <c r="G43" s="200">
        <f t="shared" si="1"/>
      </c>
    </row>
    <row r="44" spans="1:7" s="35" customFormat="1" ht="13.5" customHeight="1">
      <c r="A44" s="199">
        <f t="shared" si="0"/>
      </c>
      <c r="B44" s="104"/>
      <c r="D44" s="36"/>
      <c r="F44" s="37"/>
      <c r="G44" s="200">
        <f t="shared" si="1"/>
      </c>
    </row>
    <row r="45" spans="1:7" s="35" customFormat="1" ht="13.5" customHeight="1">
      <c r="A45" s="199">
        <f t="shared" si="0"/>
      </c>
      <c r="B45" s="104"/>
      <c r="D45" s="36"/>
      <c r="F45" s="37"/>
      <c r="G45" s="200">
        <f t="shared" si="1"/>
      </c>
    </row>
    <row r="46" spans="1:7" s="35" customFormat="1" ht="13.5" customHeight="1">
      <c r="A46" s="199">
        <f t="shared" si="0"/>
      </c>
      <c r="B46" s="104"/>
      <c r="D46" s="36"/>
      <c r="F46" s="37"/>
      <c r="G46" s="200">
        <f t="shared" si="1"/>
      </c>
    </row>
    <row r="47" spans="1:7" s="35" customFormat="1" ht="13.5" customHeight="1">
      <c r="A47" s="199">
        <f t="shared" si="0"/>
      </c>
      <c r="B47" s="104"/>
      <c r="D47" s="36"/>
      <c r="F47" s="37"/>
      <c r="G47" s="200">
        <f t="shared" si="1"/>
      </c>
    </row>
    <row r="48" spans="1:7" s="35" customFormat="1" ht="13.5" customHeight="1">
      <c r="A48" s="199">
        <f t="shared" si="0"/>
      </c>
      <c r="B48" s="104"/>
      <c r="D48" s="36"/>
      <c r="F48" s="37"/>
      <c r="G48" s="200">
        <f t="shared" si="1"/>
      </c>
    </row>
    <row r="49" spans="1:7" s="35" customFormat="1" ht="13.5" customHeight="1">
      <c r="A49" s="199">
        <f t="shared" si="0"/>
      </c>
      <c r="B49" s="104"/>
      <c r="D49" s="36"/>
      <c r="F49" s="37"/>
      <c r="G49" s="200">
        <f t="shared" si="1"/>
      </c>
    </row>
    <row r="50" spans="1:7" s="35" customFormat="1" ht="13.5" customHeight="1">
      <c r="A50" s="199">
        <f t="shared" si="0"/>
      </c>
      <c r="B50" s="104"/>
      <c r="D50" s="36"/>
      <c r="F50" s="37"/>
      <c r="G50" s="200">
        <f t="shared" si="1"/>
      </c>
    </row>
    <row r="51" spans="1:7" s="35" customFormat="1" ht="13.5" customHeight="1">
      <c r="A51" s="202"/>
      <c r="B51" s="105"/>
      <c r="C51" s="38"/>
      <c r="D51" s="39"/>
      <c r="E51" s="38"/>
      <c r="F51" s="45"/>
      <c r="G51" s="203">
        <f t="shared" si="1"/>
      </c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B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workbookViewId="0" topLeftCell="A1">
      <selection activeCell="B1" sqref="B1"/>
    </sheetView>
  </sheetViews>
  <sheetFormatPr defaultColWidth="9.00390625" defaultRowHeight="12.75"/>
  <cols>
    <col min="1" max="1" width="5.25390625" style="0" customWidth="1"/>
    <col min="2" max="2" width="5.25390625" style="51" customWidth="1"/>
    <col min="3" max="3" width="26.375" style="0" customWidth="1"/>
    <col min="4" max="4" width="9.625" style="21" customWidth="1"/>
    <col min="5" max="5" width="26.375" style="0" customWidth="1"/>
    <col min="6" max="6" width="9.375" style="44" customWidth="1"/>
    <col min="7" max="7" width="9.125" style="21" customWidth="1"/>
  </cols>
  <sheetData>
    <row r="1" spans="5:6" ht="12.75">
      <c r="E1" s="49"/>
      <c r="F1" s="50"/>
    </row>
    <row r="2" spans="1:7" s="28" customFormat="1" ht="18" customHeight="1">
      <c r="A2" s="23" t="s">
        <v>29</v>
      </c>
      <c r="B2" s="204"/>
      <c r="C2" s="24"/>
      <c r="D2" s="33"/>
      <c r="E2" s="25"/>
      <c r="F2" s="42"/>
      <c r="G2" s="27" t="s">
        <v>274</v>
      </c>
    </row>
    <row r="3" spans="1:7" s="31" customFormat="1" ht="23.25" customHeight="1" thickBot="1">
      <c r="A3" s="29"/>
      <c r="B3" s="198" t="s">
        <v>54</v>
      </c>
      <c r="C3" s="29" t="s">
        <v>22</v>
      </c>
      <c r="D3" s="34" t="s">
        <v>27</v>
      </c>
      <c r="E3" s="29" t="s">
        <v>53</v>
      </c>
      <c r="F3" s="43" t="s">
        <v>23</v>
      </c>
      <c r="G3" s="30" t="s">
        <v>24</v>
      </c>
    </row>
    <row r="4" spans="1:12" s="31" customFormat="1" ht="13.5" customHeight="1">
      <c r="A4" s="205" t="str">
        <f aca="true" t="shared" si="0" ref="A4:A51">IF(F4&gt;0,(ROW()-3)&amp;".","")</f>
        <v>1.</v>
      </c>
      <c r="B4" s="104"/>
      <c r="C4" s="35" t="s">
        <v>258</v>
      </c>
      <c r="D4" s="36">
        <v>92</v>
      </c>
      <c r="E4" s="35" t="s">
        <v>244</v>
      </c>
      <c r="F4" s="37">
        <v>55.9</v>
      </c>
      <c r="G4" s="199">
        <f aca="true" t="shared" si="1" ref="G4:G51">IF(F4&gt;0,(INT(POWER(81.86-F4,1.81)*1.53775)),"")</f>
        <v>558</v>
      </c>
      <c r="H4" s="111" t="s">
        <v>56</v>
      </c>
      <c r="I4" s="112"/>
      <c r="J4" s="112"/>
      <c r="K4" s="112"/>
      <c r="L4" s="112"/>
    </row>
    <row r="5" spans="1:12" s="31" customFormat="1" ht="13.5" customHeight="1">
      <c r="A5" s="205" t="str">
        <f t="shared" si="0"/>
        <v>2.</v>
      </c>
      <c r="B5" s="104"/>
      <c r="C5" s="35" t="s">
        <v>275</v>
      </c>
      <c r="D5" s="36">
        <v>92</v>
      </c>
      <c r="E5" s="35" t="s">
        <v>158</v>
      </c>
      <c r="F5" s="37">
        <v>56.3</v>
      </c>
      <c r="G5" s="199">
        <f t="shared" si="1"/>
        <v>542</v>
      </c>
      <c r="H5" s="112" t="s">
        <v>57</v>
      </c>
      <c r="I5" s="112"/>
      <c r="J5" s="112"/>
      <c r="K5" s="112"/>
      <c r="L5" s="112"/>
    </row>
    <row r="6" spans="1:12" s="31" customFormat="1" ht="13.5" customHeight="1">
      <c r="A6" s="205" t="str">
        <f t="shared" si="0"/>
        <v>3.</v>
      </c>
      <c r="B6" s="104"/>
      <c r="C6" s="35" t="s">
        <v>262</v>
      </c>
      <c r="D6" s="36">
        <v>93</v>
      </c>
      <c r="E6" s="35" t="s">
        <v>137</v>
      </c>
      <c r="F6" s="37">
        <v>56.7</v>
      </c>
      <c r="G6" s="199">
        <f t="shared" si="1"/>
        <v>527</v>
      </c>
      <c r="H6" s="48" t="s">
        <v>32</v>
      </c>
      <c r="I6" s="48"/>
      <c r="J6" s="48"/>
      <c r="K6" s="48"/>
      <c r="L6" s="113"/>
    </row>
    <row r="7" spans="1:12" s="31" customFormat="1" ht="13.5" customHeight="1">
      <c r="A7" s="205" t="str">
        <f t="shared" si="0"/>
        <v>4.</v>
      </c>
      <c r="B7" s="104"/>
      <c r="C7" s="35" t="s">
        <v>276</v>
      </c>
      <c r="D7" s="36">
        <v>95</v>
      </c>
      <c r="E7" s="35" t="s">
        <v>137</v>
      </c>
      <c r="F7" s="37">
        <v>56.9</v>
      </c>
      <c r="G7" s="199">
        <f t="shared" si="1"/>
        <v>519</v>
      </c>
      <c r="H7" s="201" t="s">
        <v>58</v>
      </c>
      <c r="I7" s="201"/>
      <c r="J7" s="201"/>
      <c r="K7" s="201"/>
      <c r="L7" s="113"/>
    </row>
    <row r="8" spans="1:12" s="31" customFormat="1" ht="13.5" customHeight="1">
      <c r="A8" s="205" t="str">
        <f t="shared" si="0"/>
        <v>5.</v>
      </c>
      <c r="B8" s="104"/>
      <c r="C8" s="35" t="s">
        <v>277</v>
      </c>
      <c r="D8" s="36">
        <v>93</v>
      </c>
      <c r="E8" s="35" t="s">
        <v>244</v>
      </c>
      <c r="F8" s="37">
        <v>57.4</v>
      </c>
      <c r="G8" s="199">
        <f t="shared" si="1"/>
        <v>501</v>
      </c>
      <c r="H8" s="201" t="s">
        <v>59</v>
      </c>
      <c r="I8" s="201"/>
      <c r="J8" s="201"/>
      <c r="K8" s="201"/>
      <c r="L8" s="113"/>
    </row>
    <row r="9" spans="1:12" s="31" customFormat="1" ht="13.5" customHeight="1">
      <c r="A9" s="205" t="str">
        <f t="shared" si="0"/>
        <v>6.</v>
      </c>
      <c r="B9" s="104"/>
      <c r="C9" s="35" t="s">
        <v>278</v>
      </c>
      <c r="D9" s="36">
        <v>94</v>
      </c>
      <c r="E9" s="35" t="s">
        <v>132</v>
      </c>
      <c r="F9" s="37">
        <v>57.5</v>
      </c>
      <c r="G9" s="199">
        <f t="shared" si="1"/>
        <v>497</v>
      </c>
      <c r="H9" s="48" t="s">
        <v>28</v>
      </c>
      <c r="I9" s="48"/>
      <c r="J9" s="48"/>
      <c r="K9" s="48"/>
      <c r="L9" s="113"/>
    </row>
    <row r="10" spans="1:7" s="31" customFormat="1" ht="13.5" customHeight="1">
      <c r="A10" s="205" t="str">
        <f t="shared" si="0"/>
        <v>7.</v>
      </c>
      <c r="B10" s="104"/>
      <c r="C10" s="35" t="s">
        <v>264</v>
      </c>
      <c r="D10" s="36">
        <v>94</v>
      </c>
      <c r="E10" s="35" t="s">
        <v>208</v>
      </c>
      <c r="F10" s="37">
        <v>57.7</v>
      </c>
      <c r="G10" s="199">
        <f t="shared" si="1"/>
        <v>490</v>
      </c>
    </row>
    <row r="11" spans="1:7" s="31" customFormat="1" ht="13.5" customHeight="1">
      <c r="A11" s="205" t="str">
        <f t="shared" si="0"/>
        <v>8.</v>
      </c>
      <c r="B11" s="104"/>
      <c r="C11" s="35" t="s">
        <v>279</v>
      </c>
      <c r="D11" s="36">
        <v>91</v>
      </c>
      <c r="E11" s="35" t="s">
        <v>132</v>
      </c>
      <c r="F11" s="37">
        <v>58.4</v>
      </c>
      <c r="G11" s="199">
        <f t="shared" si="1"/>
        <v>464</v>
      </c>
    </row>
    <row r="12" spans="1:7" s="31" customFormat="1" ht="13.5" customHeight="1">
      <c r="A12" s="205" t="str">
        <f t="shared" si="0"/>
        <v>9.</v>
      </c>
      <c r="B12" s="104"/>
      <c r="C12" s="35" t="s">
        <v>280</v>
      </c>
      <c r="D12" s="36">
        <v>91</v>
      </c>
      <c r="E12" s="35" t="s">
        <v>244</v>
      </c>
      <c r="F12" s="37">
        <v>58.7</v>
      </c>
      <c r="G12" s="199">
        <f t="shared" si="1"/>
        <v>454</v>
      </c>
    </row>
    <row r="13" spans="1:7" s="31" customFormat="1" ht="13.5" customHeight="1">
      <c r="A13" s="205" t="str">
        <f t="shared" si="0"/>
        <v>10.</v>
      </c>
      <c r="B13" s="104"/>
      <c r="C13" s="35" t="s">
        <v>281</v>
      </c>
      <c r="D13" s="36">
        <v>93</v>
      </c>
      <c r="E13" s="35" t="s">
        <v>135</v>
      </c>
      <c r="F13" s="37">
        <v>59.1</v>
      </c>
      <c r="G13" s="199">
        <f t="shared" si="1"/>
        <v>439</v>
      </c>
    </row>
    <row r="14" spans="1:7" s="31" customFormat="1" ht="13.5" customHeight="1">
      <c r="A14" s="205" t="str">
        <f t="shared" si="0"/>
        <v>11.</v>
      </c>
      <c r="B14" s="104"/>
      <c r="C14" s="35" t="s">
        <v>282</v>
      </c>
      <c r="D14" s="36">
        <v>94</v>
      </c>
      <c r="E14" s="35" t="s">
        <v>208</v>
      </c>
      <c r="F14" s="37">
        <v>59.6</v>
      </c>
      <c r="G14" s="199">
        <f t="shared" si="1"/>
        <v>422</v>
      </c>
    </row>
    <row r="15" spans="1:7" s="31" customFormat="1" ht="13.5" customHeight="1">
      <c r="A15" s="205" t="str">
        <f t="shared" si="0"/>
        <v>12.</v>
      </c>
      <c r="B15" s="104"/>
      <c r="C15" s="35" t="s">
        <v>283</v>
      </c>
      <c r="D15" s="36">
        <v>93</v>
      </c>
      <c r="E15" s="35" t="s">
        <v>134</v>
      </c>
      <c r="F15" s="37">
        <v>59.7</v>
      </c>
      <c r="G15" s="199">
        <f t="shared" si="1"/>
        <v>419</v>
      </c>
    </row>
    <row r="16" spans="1:7" s="31" customFormat="1" ht="13.5" customHeight="1">
      <c r="A16" s="205" t="str">
        <f t="shared" si="0"/>
        <v>13.</v>
      </c>
      <c r="B16" s="104"/>
      <c r="C16" s="35" t="s">
        <v>284</v>
      </c>
      <c r="D16" s="36">
        <v>93</v>
      </c>
      <c r="E16" s="35" t="s">
        <v>135</v>
      </c>
      <c r="F16" s="37">
        <v>60.1</v>
      </c>
      <c r="G16" s="199">
        <f t="shared" si="1"/>
        <v>405</v>
      </c>
    </row>
    <row r="17" spans="1:7" s="31" customFormat="1" ht="13.5" customHeight="1">
      <c r="A17" s="205" t="str">
        <f t="shared" si="0"/>
        <v>14.</v>
      </c>
      <c r="B17" s="104"/>
      <c r="C17" s="35" t="s">
        <v>285</v>
      </c>
      <c r="D17" s="36">
        <v>92</v>
      </c>
      <c r="E17" s="35" t="s">
        <v>134</v>
      </c>
      <c r="F17" s="37">
        <v>61</v>
      </c>
      <c r="G17" s="199">
        <f t="shared" si="1"/>
        <v>375</v>
      </c>
    </row>
    <row r="18" spans="1:7" s="31" customFormat="1" ht="13.5" customHeight="1">
      <c r="A18" s="205" t="str">
        <f t="shared" si="0"/>
        <v>15.</v>
      </c>
      <c r="B18" s="104"/>
      <c r="C18" s="35" t="s">
        <v>286</v>
      </c>
      <c r="D18" s="36">
        <v>91</v>
      </c>
      <c r="E18" s="35" t="s">
        <v>134</v>
      </c>
      <c r="F18" s="37">
        <v>61.6</v>
      </c>
      <c r="G18" s="199">
        <f t="shared" si="1"/>
        <v>356</v>
      </c>
    </row>
    <row r="19" spans="1:7" s="31" customFormat="1" ht="13.5" customHeight="1">
      <c r="A19" s="205" t="str">
        <f t="shared" si="0"/>
        <v>16.</v>
      </c>
      <c r="B19" s="104"/>
      <c r="C19" s="35" t="s">
        <v>287</v>
      </c>
      <c r="D19" s="36">
        <v>92</v>
      </c>
      <c r="E19" s="35" t="s">
        <v>26</v>
      </c>
      <c r="F19" s="37">
        <v>62.8</v>
      </c>
      <c r="G19" s="199">
        <f t="shared" si="1"/>
        <v>319</v>
      </c>
    </row>
    <row r="20" spans="1:7" s="31" customFormat="1" ht="13.5" customHeight="1">
      <c r="A20" s="205" t="str">
        <f t="shared" si="0"/>
        <v>17.</v>
      </c>
      <c r="B20" s="104"/>
      <c r="C20" s="35" t="s">
        <v>288</v>
      </c>
      <c r="D20" s="36">
        <v>94</v>
      </c>
      <c r="E20" s="35" t="s">
        <v>158</v>
      </c>
      <c r="F20" s="37">
        <v>63.8</v>
      </c>
      <c r="G20" s="199">
        <f t="shared" si="1"/>
        <v>289</v>
      </c>
    </row>
    <row r="21" spans="1:7" s="31" customFormat="1" ht="13.5" customHeight="1">
      <c r="A21" s="205" t="str">
        <f t="shared" si="0"/>
        <v>18.</v>
      </c>
      <c r="B21" s="104"/>
      <c r="C21" s="35" t="s">
        <v>289</v>
      </c>
      <c r="D21" s="36">
        <v>92</v>
      </c>
      <c r="E21" s="35" t="s">
        <v>26</v>
      </c>
      <c r="F21" s="37">
        <v>64.3</v>
      </c>
      <c r="G21" s="199">
        <f t="shared" si="1"/>
        <v>275</v>
      </c>
    </row>
    <row r="22" spans="1:7" s="31" customFormat="1" ht="13.5" customHeight="1">
      <c r="A22" s="205" t="str">
        <f t="shared" si="0"/>
        <v>19.</v>
      </c>
      <c r="B22" s="104"/>
      <c r="C22" s="35" t="s">
        <v>290</v>
      </c>
      <c r="D22" s="36">
        <v>94</v>
      </c>
      <c r="E22" s="35" t="s">
        <v>135</v>
      </c>
      <c r="F22" s="37">
        <v>68.6</v>
      </c>
      <c r="G22" s="199">
        <f t="shared" si="1"/>
        <v>165</v>
      </c>
    </row>
    <row r="23" spans="1:7" s="31" customFormat="1" ht="13.5" customHeight="1">
      <c r="A23" s="205">
        <f t="shared" si="0"/>
      </c>
      <c r="B23" s="104"/>
      <c r="C23" s="35"/>
      <c r="D23" s="36"/>
      <c r="E23" s="35"/>
      <c r="F23" s="37"/>
      <c r="G23" s="199">
        <f t="shared" si="1"/>
      </c>
    </row>
    <row r="24" spans="1:7" s="31" customFormat="1" ht="13.5" customHeight="1">
      <c r="A24" s="205">
        <f t="shared" si="0"/>
      </c>
      <c r="B24" s="104"/>
      <c r="C24" s="35"/>
      <c r="D24" s="36"/>
      <c r="E24" s="35"/>
      <c r="F24" s="37"/>
      <c r="G24" s="199">
        <f t="shared" si="1"/>
      </c>
    </row>
    <row r="25" spans="1:7" s="31" customFormat="1" ht="13.5" customHeight="1">
      <c r="A25" s="205">
        <f t="shared" si="0"/>
      </c>
      <c r="B25" s="104"/>
      <c r="C25" s="35"/>
      <c r="D25" s="36"/>
      <c r="E25" s="35"/>
      <c r="F25" s="37"/>
      <c r="G25" s="199">
        <f t="shared" si="1"/>
      </c>
    </row>
    <row r="26" spans="1:7" s="31" customFormat="1" ht="13.5" customHeight="1">
      <c r="A26" s="205">
        <f t="shared" si="0"/>
      </c>
      <c r="B26" s="104"/>
      <c r="C26" s="35"/>
      <c r="D26" s="36"/>
      <c r="E26" s="35"/>
      <c r="F26" s="37"/>
      <c r="G26" s="199">
        <f t="shared" si="1"/>
      </c>
    </row>
    <row r="27" spans="1:7" s="31" customFormat="1" ht="13.5" customHeight="1">
      <c r="A27" s="205">
        <f t="shared" si="0"/>
      </c>
      <c r="B27" s="104"/>
      <c r="C27" s="35"/>
      <c r="D27" s="36"/>
      <c r="E27" s="35"/>
      <c r="F27" s="37"/>
      <c r="G27" s="199">
        <f t="shared" si="1"/>
      </c>
    </row>
    <row r="28" spans="1:7" s="31" customFormat="1" ht="13.5" customHeight="1">
      <c r="A28" s="205">
        <f t="shared" si="0"/>
      </c>
      <c r="B28" s="104"/>
      <c r="C28" s="35"/>
      <c r="D28" s="36"/>
      <c r="E28" s="35"/>
      <c r="F28" s="37"/>
      <c r="G28" s="199">
        <f t="shared" si="1"/>
      </c>
    </row>
    <row r="29" spans="1:7" s="31" customFormat="1" ht="13.5" customHeight="1">
      <c r="A29" s="205">
        <f t="shared" si="0"/>
      </c>
      <c r="B29" s="104"/>
      <c r="C29" s="35"/>
      <c r="D29" s="36"/>
      <c r="E29" s="35"/>
      <c r="F29" s="37"/>
      <c r="G29" s="199">
        <f t="shared" si="1"/>
      </c>
    </row>
    <row r="30" spans="1:7" s="31" customFormat="1" ht="13.5" customHeight="1">
      <c r="A30" s="205">
        <f t="shared" si="0"/>
      </c>
      <c r="B30" s="104"/>
      <c r="C30" s="35"/>
      <c r="D30" s="36"/>
      <c r="E30" s="35"/>
      <c r="F30" s="37"/>
      <c r="G30" s="199">
        <f t="shared" si="1"/>
      </c>
    </row>
    <row r="31" spans="1:7" s="31" customFormat="1" ht="13.5" customHeight="1">
      <c r="A31" s="205">
        <f t="shared" si="0"/>
      </c>
      <c r="B31" s="104"/>
      <c r="C31" s="35"/>
      <c r="D31" s="36"/>
      <c r="E31" s="35"/>
      <c r="F31" s="37"/>
      <c r="G31" s="199">
        <f t="shared" si="1"/>
      </c>
    </row>
    <row r="32" spans="1:7" s="31" customFormat="1" ht="13.5" customHeight="1">
      <c r="A32" s="205">
        <f t="shared" si="0"/>
      </c>
      <c r="B32" s="104"/>
      <c r="C32" s="35"/>
      <c r="D32" s="36"/>
      <c r="E32" s="35"/>
      <c r="F32" s="37"/>
      <c r="G32" s="199">
        <f t="shared" si="1"/>
      </c>
    </row>
    <row r="33" spans="1:7" s="31" customFormat="1" ht="13.5" customHeight="1">
      <c r="A33" s="205">
        <f t="shared" si="0"/>
      </c>
      <c r="B33" s="104"/>
      <c r="C33" s="35"/>
      <c r="D33" s="36"/>
      <c r="E33" s="35"/>
      <c r="F33" s="37"/>
      <c r="G33" s="199">
        <f t="shared" si="1"/>
      </c>
    </row>
    <row r="34" spans="1:7" s="31" customFormat="1" ht="13.5" customHeight="1">
      <c r="A34" s="206">
        <f t="shared" si="0"/>
      </c>
      <c r="B34" s="105"/>
      <c r="C34" s="38"/>
      <c r="D34" s="39"/>
      <c r="E34" s="38"/>
      <c r="F34" s="45"/>
      <c r="G34" s="202">
        <f t="shared" si="1"/>
      </c>
    </row>
    <row r="35" spans="1:7" s="31" customFormat="1" ht="13.5" customHeight="1">
      <c r="A35" s="205">
        <f t="shared" si="0"/>
      </c>
      <c r="B35" s="104"/>
      <c r="C35" s="35"/>
      <c r="D35" s="36"/>
      <c r="E35" s="35"/>
      <c r="F35" s="37"/>
      <c r="G35" s="199">
        <f t="shared" si="1"/>
      </c>
    </row>
    <row r="36" spans="1:7" s="31" customFormat="1" ht="13.5" customHeight="1">
      <c r="A36" s="205">
        <f t="shared" si="0"/>
      </c>
      <c r="B36" s="104"/>
      <c r="C36" s="35"/>
      <c r="D36" s="36"/>
      <c r="E36" s="35"/>
      <c r="F36" s="37"/>
      <c r="G36" s="199">
        <f t="shared" si="1"/>
      </c>
    </row>
    <row r="37" spans="1:7" s="31" customFormat="1" ht="13.5" customHeight="1">
      <c r="A37" s="205">
        <f t="shared" si="0"/>
      </c>
      <c r="B37" s="104"/>
      <c r="C37" s="35"/>
      <c r="D37" s="36"/>
      <c r="E37" s="35"/>
      <c r="F37" s="37"/>
      <c r="G37" s="199">
        <f t="shared" si="1"/>
      </c>
    </row>
    <row r="38" spans="1:7" s="31" customFormat="1" ht="13.5" customHeight="1">
      <c r="A38" s="205">
        <f t="shared" si="0"/>
      </c>
      <c r="B38" s="104"/>
      <c r="C38" s="35"/>
      <c r="D38" s="36"/>
      <c r="E38" s="35"/>
      <c r="F38" s="37"/>
      <c r="G38" s="199">
        <f t="shared" si="1"/>
      </c>
    </row>
    <row r="39" spans="1:7" s="31" customFormat="1" ht="13.5" customHeight="1">
      <c r="A39" s="205">
        <f t="shared" si="0"/>
      </c>
      <c r="B39" s="104"/>
      <c r="C39" s="35"/>
      <c r="D39" s="36"/>
      <c r="E39" s="35"/>
      <c r="F39" s="37"/>
      <c r="G39" s="199">
        <f t="shared" si="1"/>
      </c>
    </row>
    <row r="40" spans="1:7" s="31" customFormat="1" ht="13.5" customHeight="1">
      <c r="A40" s="205">
        <f t="shared" si="0"/>
      </c>
      <c r="B40" s="104"/>
      <c r="C40" s="35"/>
      <c r="D40" s="36"/>
      <c r="E40" s="35"/>
      <c r="F40" s="37"/>
      <c r="G40" s="199">
        <f t="shared" si="1"/>
      </c>
    </row>
    <row r="41" spans="1:7" s="31" customFormat="1" ht="13.5" customHeight="1">
      <c r="A41" s="205">
        <f t="shared" si="0"/>
      </c>
      <c r="B41" s="104"/>
      <c r="C41" s="35"/>
      <c r="D41" s="36"/>
      <c r="E41" s="35"/>
      <c r="F41" s="37"/>
      <c r="G41" s="199">
        <f t="shared" si="1"/>
      </c>
    </row>
    <row r="42" spans="1:7" s="31" customFormat="1" ht="13.5" customHeight="1">
      <c r="A42" s="205">
        <f t="shared" si="0"/>
      </c>
      <c r="B42" s="104"/>
      <c r="C42" s="35"/>
      <c r="D42" s="36"/>
      <c r="E42" s="35"/>
      <c r="F42" s="37"/>
      <c r="G42" s="199">
        <f t="shared" si="1"/>
      </c>
    </row>
    <row r="43" spans="1:7" s="31" customFormat="1" ht="13.5" customHeight="1">
      <c r="A43" s="205">
        <f t="shared" si="0"/>
      </c>
      <c r="B43" s="104"/>
      <c r="C43" s="35"/>
      <c r="D43" s="36"/>
      <c r="E43" s="35"/>
      <c r="F43" s="37"/>
      <c r="G43" s="199">
        <f t="shared" si="1"/>
      </c>
    </row>
    <row r="44" spans="1:7" s="31" customFormat="1" ht="13.5" customHeight="1">
      <c r="A44" s="205">
        <f t="shared" si="0"/>
      </c>
      <c r="B44" s="104"/>
      <c r="C44" s="35"/>
      <c r="D44" s="36"/>
      <c r="E44" s="35"/>
      <c r="F44" s="37"/>
      <c r="G44" s="199">
        <f t="shared" si="1"/>
      </c>
    </row>
    <row r="45" spans="1:7" s="31" customFormat="1" ht="13.5" customHeight="1">
      <c r="A45" s="205">
        <f t="shared" si="0"/>
      </c>
      <c r="B45" s="104"/>
      <c r="C45" s="35"/>
      <c r="D45" s="36"/>
      <c r="E45" s="35"/>
      <c r="F45" s="37"/>
      <c r="G45" s="199">
        <f t="shared" si="1"/>
      </c>
    </row>
    <row r="46" spans="1:7" s="31" customFormat="1" ht="13.5" customHeight="1">
      <c r="A46" s="205">
        <f t="shared" si="0"/>
      </c>
      <c r="B46" s="104"/>
      <c r="C46" s="35"/>
      <c r="D46" s="36"/>
      <c r="E46" s="35"/>
      <c r="F46" s="37"/>
      <c r="G46" s="199">
        <f t="shared" si="1"/>
      </c>
    </row>
    <row r="47" spans="1:7" s="31" customFormat="1" ht="13.5" customHeight="1">
      <c r="A47" s="205">
        <f t="shared" si="0"/>
      </c>
      <c r="B47" s="104"/>
      <c r="C47" s="35"/>
      <c r="D47" s="36"/>
      <c r="E47" s="35"/>
      <c r="F47" s="37"/>
      <c r="G47" s="199">
        <f t="shared" si="1"/>
      </c>
    </row>
    <row r="48" spans="1:7" s="31" customFormat="1" ht="13.5" customHeight="1">
      <c r="A48" s="205">
        <f t="shared" si="0"/>
      </c>
      <c r="B48" s="104"/>
      <c r="C48" s="35"/>
      <c r="D48" s="36"/>
      <c r="E48" s="35"/>
      <c r="F48" s="37"/>
      <c r="G48" s="199">
        <f t="shared" si="1"/>
      </c>
    </row>
    <row r="49" spans="1:7" s="31" customFormat="1" ht="13.5" customHeight="1">
      <c r="A49" s="206">
        <f t="shared" si="0"/>
      </c>
      <c r="B49" s="105"/>
      <c r="C49" s="38"/>
      <c r="D49" s="39"/>
      <c r="E49" s="38"/>
      <c r="F49" s="45"/>
      <c r="G49" s="202">
        <f t="shared" si="1"/>
      </c>
    </row>
    <row r="50" spans="1:7" s="31" customFormat="1" ht="13.5" customHeight="1">
      <c r="A50" s="205">
        <f t="shared" si="0"/>
      </c>
      <c r="B50" s="104"/>
      <c r="C50" s="35"/>
      <c r="D50" s="36"/>
      <c r="E50" s="35"/>
      <c r="F50" s="37"/>
      <c r="G50" s="199">
        <f t="shared" si="1"/>
      </c>
    </row>
    <row r="51" spans="1:7" s="31" customFormat="1" ht="13.5" customHeight="1" thickBot="1">
      <c r="A51" s="207">
        <f t="shared" si="0"/>
      </c>
      <c r="B51" s="107"/>
      <c r="C51" s="40"/>
      <c r="D51" s="41"/>
      <c r="E51" s="40"/>
      <c r="F51" s="47"/>
      <c r="G51" s="208">
        <f t="shared" si="1"/>
      </c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N51"/>
  <sheetViews>
    <sheetView workbookViewId="0" topLeftCell="A1">
      <selection activeCell="B1" sqref="B1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8.125" style="21" customWidth="1"/>
    <col min="5" max="5" width="26.375" style="0" customWidth="1"/>
    <col min="6" max="6" width="4.125" style="21" customWidth="1"/>
    <col min="7" max="7" width="1.00390625" style="21" customWidth="1"/>
    <col min="8" max="8" width="5.125" style="60" customWidth="1"/>
    <col min="9" max="9" width="9.625" style="21" customWidth="1"/>
  </cols>
  <sheetData>
    <row r="1" spans="5:6" ht="12.75">
      <c r="E1" s="49"/>
      <c r="F1" s="51"/>
    </row>
    <row r="2" spans="1:9" s="28" customFormat="1" ht="21.75" customHeight="1">
      <c r="A2" s="23" t="s">
        <v>29</v>
      </c>
      <c r="B2" s="23"/>
      <c r="C2" s="24"/>
      <c r="D2" s="33"/>
      <c r="E2" s="25"/>
      <c r="F2" s="26"/>
      <c r="G2" s="26"/>
      <c r="H2" s="58"/>
      <c r="I2" s="27" t="s">
        <v>291</v>
      </c>
    </row>
    <row r="3" spans="1:9" s="31" customFormat="1" ht="23.25" customHeight="1" thickBot="1">
      <c r="A3" s="29"/>
      <c r="B3" s="103" t="s">
        <v>54</v>
      </c>
      <c r="C3" s="29" t="s">
        <v>22</v>
      </c>
      <c r="D3" s="34" t="s">
        <v>27</v>
      </c>
      <c r="E3" s="29" t="s">
        <v>53</v>
      </c>
      <c r="F3" s="32"/>
      <c r="G3" s="30" t="s">
        <v>23</v>
      </c>
      <c r="H3" s="59"/>
      <c r="I3" s="30" t="s">
        <v>24</v>
      </c>
    </row>
    <row r="4" spans="1:14" s="35" customFormat="1" ht="13.5" customHeight="1">
      <c r="A4" s="205" t="str">
        <f aca="true" t="shared" si="0" ref="A4:A16">IF(F4&gt;0,(ROW()-3)&amp;".","")</f>
        <v>1.</v>
      </c>
      <c r="B4" s="104"/>
      <c r="C4" s="35" t="s">
        <v>292</v>
      </c>
      <c r="D4" s="36">
        <v>92</v>
      </c>
      <c r="E4" s="35" t="s">
        <v>135</v>
      </c>
      <c r="F4" s="36">
        <v>4</v>
      </c>
      <c r="G4" s="184"/>
      <c r="H4" s="61">
        <v>31.98</v>
      </c>
      <c r="I4" s="200">
        <f aca="true" t="shared" si="1" ref="I4:I51">IF(H4&lt;&gt;"",(INT(POWER(480-(F4*60+H4),1.85)*0.03768)),"")</f>
        <v>732</v>
      </c>
      <c r="J4" s="111" t="s">
        <v>60</v>
      </c>
      <c r="K4" s="112"/>
      <c r="L4" s="112"/>
      <c r="M4" s="112"/>
      <c r="N4" s="112"/>
    </row>
    <row r="5" spans="1:14" s="35" customFormat="1" ht="13.5" customHeight="1">
      <c r="A5" s="205" t="str">
        <f t="shared" si="0"/>
        <v>2.</v>
      </c>
      <c r="B5" s="104"/>
      <c r="C5" s="35" t="s">
        <v>293</v>
      </c>
      <c r="D5" s="36">
        <v>91</v>
      </c>
      <c r="E5" s="35" t="s">
        <v>134</v>
      </c>
      <c r="F5" s="36">
        <v>4</v>
      </c>
      <c r="G5" s="184"/>
      <c r="H5" s="61">
        <v>32.8</v>
      </c>
      <c r="I5" s="200">
        <f t="shared" si="1"/>
        <v>726</v>
      </c>
      <c r="J5" s="112" t="s">
        <v>57</v>
      </c>
      <c r="K5" s="112"/>
      <c r="L5" s="112"/>
      <c r="M5" s="112"/>
      <c r="N5" s="112"/>
    </row>
    <row r="6" spans="1:14" s="35" customFormat="1" ht="13.5" customHeight="1">
      <c r="A6" s="205" t="str">
        <f t="shared" si="0"/>
        <v>3.</v>
      </c>
      <c r="B6" s="104"/>
      <c r="C6" s="35" t="s">
        <v>294</v>
      </c>
      <c r="D6" s="36">
        <v>92</v>
      </c>
      <c r="E6" s="35" t="s">
        <v>135</v>
      </c>
      <c r="F6" s="36">
        <v>4</v>
      </c>
      <c r="G6" s="184"/>
      <c r="H6" s="61">
        <v>36.9</v>
      </c>
      <c r="I6" s="200">
        <f t="shared" si="1"/>
        <v>700</v>
      </c>
      <c r="J6" s="48" t="s">
        <v>55</v>
      </c>
      <c r="K6" s="48"/>
      <c r="L6" s="48"/>
      <c r="M6" s="48"/>
      <c r="N6" s="113"/>
    </row>
    <row r="7" spans="1:14" s="35" customFormat="1" ht="13.5" customHeight="1">
      <c r="A7" s="205" t="str">
        <f t="shared" si="0"/>
        <v>4.</v>
      </c>
      <c r="B7" s="104"/>
      <c r="C7" s="35" t="s">
        <v>295</v>
      </c>
      <c r="D7" s="36">
        <v>93</v>
      </c>
      <c r="E7" s="35" t="s">
        <v>244</v>
      </c>
      <c r="F7" s="36">
        <v>4</v>
      </c>
      <c r="G7" s="184"/>
      <c r="H7" s="61">
        <v>37.2</v>
      </c>
      <c r="I7" s="200">
        <f t="shared" si="1"/>
        <v>698</v>
      </c>
      <c r="J7" s="201" t="s">
        <v>58</v>
      </c>
      <c r="K7" s="201"/>
      <c r="L7" s="201"/>
      <c r="M7" s="201"/>
      <c r="N7" s="113"/>
    </row>
    <row r="8" spans="1:14" s="35" customFormat="1" ht="13.5" customHeight="1">
      <c r="A8" s="205" t="str">
        <f t="shared" si="0"/>
        <v>5.</v>
      </c>
      <c r="B8" s="104"/>
      <c r="C8" s="35" t="s">
        <v>296</v>
      </c>
      <c r="D8" s="36">
        <v>93</v>
      </c>
      <c r="E8" s="35" t="s">
        <v>132</v>
      </c>
      <c r="F8" s="36">
        <v>4</v>
      </c>
      <c r="G8" s="184"/>
      <c r="H8" s="61">
        <v>39.3</v>
      </c>
      <c r="I8" s="200">
        <f t="shared" si="1"/>
        <v>685</v>
      </c>
      <c r="J8" s="201" t="s">
        <v>59</v>
      </c>
      <c r="K8" s="201"/>
      <c r="L8" s="201"/>
      <c r="M8" s="201"/>
      <c r="N8" s="113"/>
    </row>
    <row r="9" spans="1:14" s="35" customFormat="1" ht="13.5" customHeight="1">
      <c r="A9" s="205" t="str">
        <f t="shared" si="0"/>
        <v>6.</v>
      </c>
      <c r="B9" s="104"/>
      <c r="C9" s="35" t="s">
        <v>297</v>
      </c>
      <c r="D9" s="36">
        <v>94</v>
      </c>
      <c r="E9" s="35" t="s">
        <v>26</v>
      </c>
      <c r="F9" s="36">
        <v>4</v>
      </c>
      <c r="G9" s="184"/>
      <c r="H9" s="61">
        <v>40.7</v>
      </c>
      <c r="I9" s="200">
        <f t="shared" si="1"/>
        <v>676</v>
      </c>
      <c r="J9" s="48" t="s">
        <v>28</v>
      </c>
      <c r="K9" s="48"/>
      <c r="L9" s="48"/>
      <c r="M9" s="48"/>
      <c r="N9" s="113"/>
    </row>
    <row r="10" spans="1:9" s="35" customFormat="1" ht="13.5" customHeight="1">
      <c r="A10" s="205" t="str">
        <f t="shared" si="0"/>
        <v>7.</v>
      </c>
      <c r="B10" s="104"/>
      <c r="C10" s="35" t="s">
        <v>298</v>
      </c>
      <c r="D10" s="36">
        <v>93</v>
      </c>
      <c r="E10" s="35" t="s">
        <v>137</v>
      </c>
      <c r="F10" s="36">
        <v>4</v>
      </c>
      <c r="G10" s="184"/>
      <c r="H10" s="61">
        <v>42.3</v>
      </c>
      <c r="I10" s="200">
        <f t="shared" si="1"/>
        <v>666</v>
      </c>
    </row>
    <row r="11" spans="1:9" s="35" customFormat="1" ht="13.5" customHeight="1">
      <c r="A11" s="205" t="str">
        <f t="shared" si="0"/>
        <v>8.</v>
      </c>
      <c r="B11" s="104"/>
      <c r="C11" s="35" t="s">
        <v>299</v>
      </c>
      <c r="D11" s="36">
        <v>93</v>
      </c>
      <c r="E11" s="35" t="s">
        <v>244</v>
      </c>
      <c r="F11" s="36">
        <v>4</v>
      </c>
      <c r="G11" s="184"/>
      <c r="H11" s="61">
        <v>42.6</v>
      </c>
      <c r="I11" s="200">
        <f t="shared" si="1"/>
        <v>664</v>
      </c>
    </row>
    <row r="12" spans="1:9" s="35" customFormat="1" ht="13.5" customHeight="1">
      <c r="A12" s="205" t="str">
        <f t="shared" si="0"/>
        <v>9.</v>
      </c>
      <c r="B12" s="104"/>
      <c r="C12" s="35" t="s">
        <v>300</v>
      </c>
      <c r="D12" s="36">
        <v>94</v>
      </c>
      <c r="E12" s="35" t="s">
        <v>158</v>
      </c>
      <c r="F12" s="36">
        <v>4</v>
      </c>
      <c r="G12" s="184"/>
      <c r="H12" s="61">
        <v>42.9</v>
      </c>
      <c r="I12" s="200">
        <f t="shared" si="1"/>
        <v>662</v>
      </c>
    </row>
    <row r="13" spans="1:9" s="35" customFormat="1" ht="13.5" customHeight="1">
      <c r="A13" s="205" t="str">
        <f t="shared" si="0"/>
        <v>10.</v>
      </c>
      <c r="B13" s="104"/>
      <c r="C13" s="35" t="s">
        <v>301</v>
      </c>
      <c r="D13" s="36">
        <v>93</v>
      </c>
      <c r="E13" s="35" t="s">
        <v>132</v>
      </c>
      <c r="F13" s="36">
        <v>4</v>
      </c>
      <c r="G13" s="184"/>
      <c r="H13" s="61">
        <v>46.2</v>
      </c>
      <c r="I13" s="200">
        <f t="shared" si="1"/>
        <v>642</v>
      </c>
    </row>
    <row r="14" spans="1:9" s="35" customFormat="1" ht="13.5" customHeight="1">
      <c r="A14" s="205" t="str">
        <f t="shared" si="0"/>
        <v>11.</v>
      </c>
      <c r="B14" s="104"/>
      <c r="C14" s="35" t="s">
        <v>302</v>
      </c>
      <c r="D14" s="36">
        <v>91</v>
      </c>
      <c r="E14" s="35" t="s">
        <v>137</v>
      </c>
      <c r="F14" s="36">
        <v>4</v>
      </c>
      <c r="G14" s="184" t="str">
        <f>IF(H14=0,"",":")</f>
        <v>:</v>
      </c>
      <c r="H14" s="61">
        <v>48</v>
      </c>
      <c r="I14" s="200">
        <f t="shared" si="1"/>
        <v>631</v>
      </c>
    </row>
    <row r="15" spans="1:9" s="35" customFormat="1" ht="13.5" customHeight="1">
      <c r="A15" s="205" t="str">
        <f t="shared" si="0"/>
        <v>12.</v>
      </c>
      <c r="B15" s="104"/>
      <c r="C15" s="35" t="s">
        <v>303</v>
      </c>
      <c r="D15" s="36">
        <v>93</v>
      </c>
      <c r="E15" s="35" t="s">
        <v>158</v>
      </c>
      <c r="F15" s="36">
        <v>4</v>
      </c>
      <c r="G15" s="184"/>
      <c r="H15" s="61">
        <v>49.8</v>
      </c>
      <c r="I15" s="200">
        <f t="shared" si="1"/>
        <v>620</v>
      </c>
    </row>
    <row r="16" spans="1:9" s="35" customFormat="1" ht="13.5" customHeight="1">
      <c r="A16" s="205" t="str">
        <f t="shared" si="0"/>
        <v>13.</v>
      </c>
      <c r="B16" s="104"/>
      <c r="C16" s="35" t="s">
        <v>304</v>
      </c>
      <c r="D16" s="36">
        <v>92</v>
      </c>
      <c r="E16" s="35" t="s">
        <v>26</v>
      </c>
      <c r="F16" s="36">
        <v>4</v>
      </c>
      <c r="G16" s="184"/>
      <c r="H16" s="61">
        <v>56.7</v>
      </c>
      <c r="I16" s="200">
        <f t="shared" si="1"/>
        <v>579</v>
      </c>
    </row>
    <row r="17" spans="1:9" s="35" customFormat="1" ht="13.5" customHeight="1">
      <c r="A17" s="205" t="str">
        <f>IF(H17&lt;&gt;"",(ROW()-3)&amp;".","")</f>
        <v>14.</v>
      </c>
      <c r="B17" s="104"/>
      <c r="C17" s="35" t="s">
        <v>305</v>
      </c>
      <c r="D17" s="36">
        <v>93</v>
      </c>
      <c r="E17" s="35" t="s">
        <v>135</v>
      </c>
      <c r="F17" s="36">
        <v>5</v>
      </c>
      <c r="G17" s="184"/>
      <c r="H17" s="61">
        <v>3.1</v>
      </c>
      <c r="I17" s="200">
        <f t="shared" si="1"/>
        <v>542</v>
      </c>
    </row>
    <row r="18" spans="1:9" s="35" customFormat="1" ht="13.5" customHeight="1">
      <c r="A18" s="205" t="str">
        <f aca="true" t="shared" si="2" ref="A18:A51">IF(F18&gt;0,(ROW()-3)&amp;".","")</f>
        <v>15.</v>
      </c>
      <c r="B18" s="104"/>
      <c r="C18" s="35" t="s">
        <v>306</v>
      </c>
      <c r="D18" s="36">
        <v>91</v>
      </c>
      <c r="E18" s="35" t="s">
        <v>158</v>
      </c>
      <c r="F18" s="36">
        <v>5</v>
      </c>
      <c r="G18" s="184"/>
      <c r="H18" s="61">
        <v>8.2</v>
      </c>
      <c r="I18" s="200">
        <f t="shared" si="1"/>
        <v>513</v>
      </c>
    </row>
    <row r="19" spans="1:9" s="35" customFormat="1" ht="13.5" customHeight="1">
      <c r="A19" s="205" t="str">
        <f t="shared" si="2"/>
        <v>16.</v>
      </c>
      <c r="B19" s="104"/>
      <c r="C19" s="35" t="s">
        <v>307</v>
      </c>
      <c r="D19" s="36">
        <v>93</v>
      </c>
      <c r="E19" s="35" t="s">
        <v>134</v>
      </c>
      <c r="F19" s="36">
        <v>5</v>
      </c>
      <c r="G19" s="184"/>
      <c r="H19" s="61">
        <v>12.9</v>
      </c>
      <c r="I19" s="200">
        <f t="shared" si="1"/>
        <v>488</v>
      </c>
    </row>
    <row r="20" spans="1:9" s="35" customFormat="1" ht="13.5" customHeight="1">
      <c r="A20" s="205" t="str">
        <f t="shared" si="2"/>
        <v>17.</v>
      </c>
      <c r="B20" s="104"/>
      <c r="C20" s="35" t="s">
        <v>308</v>
      </c>
      <c r="D20" s="36">
        <v>94</v>
      </c>
      <c r="E20" s="35" t="s">
        <v>208</v>
      </c>
      <c r="F20" s="191">
        <v>5</v>
      </c>
      <c r="G20" s="184" t="str">
        <f>IF(H20=0,"",":")</f>
        <v>:</v>
      </c>
      <c r="H20" s="46">
        <v>20.2</v>
      </c>
      <c r="I20" s="200">
        <f t="shared" si="1"/>
        <v>449</v>
      </c>
    </row>
    <row r="21" spans="1:9" s="35" customFormat="1" ht="13.5" customHeight="1">
      <c r="A21" s="205" t="str">
        <f t="shared" si="2"/>
        <v>18.</v>
      </c>
      <c r="B21" s="104"/>
      <c r="C21" s="35" t="s">
        <v>309</v>
      </c>
      <c r="D21" s="36">
        <v>94</v>
      </c>
      <c r="E21" s="35" t="s">
        <v>208</v>
      </c>
      <c r="F21" s="36">
        <v>5</v>
      </c>
      <c r="G21" s="184" t="str">
        <f>IF(H21=0,"",":")</f>
        <v>:</v>
      </c>
      <c r="H21" s="61">
        <v>20.8</v>
      </c>
      <c r="I21" s="200">
        <f t="shared" si="1"/>
        <v>446</v>
      </c>
    </row>
    <row r="22" spans="1:9" s="35" customFormat="1" ht="13.5" customHeight="1">
      <c r="A22" s="205" t="str">
        <f t="shared" si="2"/>
        <v>19.</v>
      </c>
      <c r="B22" s="104"/>
      <c r="C22" s="35" t="s">
        <v>310</v>
      </c>
      <c r="D22" s="36">
        <v>93</v>
      </c>
      <c r="E22" s="35" t="s">
        <v>138</v>
      </c>
      <c r="F22" s="36">
        <v>5</v>
      </c>
      <c r="G22" s="184"/>
      <c r="H22" s="61">
        <v>24.2</v>
      </c>
      <c r="I22" s="200">
        <f t="shared" si="1"/>
        <v>428</v>
      </c>
    </row>
    <row r="23" spans="1:9" s="35" customFormat="1" ht="13.5" customHeight="1">
      <c r="A23" s="205">
        <f t="shared" si="2"/>
      </c>
      <c r="B23" s="104"/>
      <c r="D23" s="36"/>
      <c r="F23" s="36"/>
      <c r="G23" s="184">
        <f aca="true" t="shared" si="3" ref="G23:G51">IF(H23=0,"",":")</f>
      </c>
      <c r="H23" s="61"/>
      <c r="I23" s="200">
        <f t="shared" si="1"/>
      </c>
    </row>
    <row r="24" spans="1:9" s="35" customFormat="1" ht="13.5" customHeight="1">
      <c r="A24" s="205">
        <f t="shared" si="2"/>
      </c>
      <c r="B24" s="104"/>
      <c r="D24" s="36"/>
      <c r="F24" s="36"/>
      <c r="G24" s="184">
        <f t="shared" si="3"/>
      </c>
      <c r="H24" s="61"/>
      <c r="I24" s="200">
        <f t="shared" si="1"/>
      </c>
    </row>
    <row r="25" spans="1:9" s="35" customFormat="1" ht="13.5" customHeight="1">
      <c r="A25" s="205">
        <f t="shared" si="2"/>
      </c>
      <c r="B25" s="104"/>
      <c r="D25" s="36"/>
      <c r="F25" s="36"/>
      <c r="G25" s="184">
        <f t="shared" si="3"/>
      </c>
      <c r="H25" s="61"/>
      <c r="I25" s="200">
        <f t="shared" si="1"/>
      </c>
    </row>
    <row r="26" spans="1:9" s="35" customFormat="1" ht="13.5" customHeight="1">
      <c r="A26" s="205">
        <f t="shared" si="2"/>
      </c>
      <c r="B26" s="104"/>
      <c r="D26" s="36"/>
      <c r="F26" s="36"/>
      <c r="G26" s="184">
        <f t="shared" si="3"/>
      </c>
      <c r="H26" s="61"/>
      <c r="I26" s="200">
        <f t="shared" si="1"/>
      </c>
    </row>
    <row r="27" spans="1:9" s="35" customFormat="1" ht="13.5" customHeight="1">
      <c r="A27" s="205">
        <f t="shared" si="2"/>
      </c>
      <c r="B27" s="104"/>
      <c r="D27" s="36"/>
      <c r="F27" s="36"/>
      <c r="G27" s="184">
        <f t="shared" si="3"/>
      </c>
      <c r="H27" s="61"/>
      <c r="I27" s="200">
        <f t="shared" si="1"/>
      </c>
    </row>
    <row r="28" spans="1:9" s="35" customFormat="1" ht="13.5" customHeight="1">
      <c r="A28" s="205">
        <f t="shared" si="2"/>
      </c>
      <c r="B28" s="104"/>
      <c r="D28" s="36"/>
      <c r="F28" s="36"/>
      <c r="G28" s="184">
        <f t="shared" si="3"/>
      </c>
      <c r="H28" s="61"/>
      <c r="I28" s="200">
        <f t="shared" si="1"/>
      </c>
    </row>
    <row r="29" spans="1:9" s="35" customFormat="1" ht="13.5" customHeight="1">
      <c r="A29" s="205">
        <f t="shared" si="2"/>
      </c>
      <c r="B29" s="104"/>
      <c r="D29" s="36"/>
      <c r="F29" s="36"/>
      <c r="G29" s="184">
        <f t="shared" si="3"/>
      </c>
      <c r="H29" s="61"/>
      <c r="I29" s="200">
        <f t="shared" si="1"/>
      </c>
    </row>
    <row r="30" spans="1:9" s="35" customFormat="1" ht="13.5" customHeight="1">
      <c r="A30" s="205">
        <f t="shared" si="2"/>
      </c>
      <c r="B30" s="104"/>
      <c r="D30" s="36"/>
      <c r="F30" s="36"/>
      <c r="G30" s="184">
        <f t="shared" si="3"/>
      </c>
      <c r="H30" s="61"/>
      <c r="I30" s="200">
        <f t="shared" si="1"/>
      </c>
    </row>
    <row r="31" spans="1:9" s="35" customFormat="1" ht="13.5" customHeight="1">
      <c r="A31" s="205">
        <f t="shared" si="2"/>
      </c>
      <c r="B31" s="104"/>
      <c r="D31" s="36"/>
      <c r="F31" s="36"/>
      <c r="G31" s="184">
        <f t="shared" si="3"/>
      </c>
      <c r="H31" s="61"/>
      <c r="I31" s="200">
        <f t="shared" si="1"/>
      </c>
    </row>
    <row r="32" spans="1:9" s="35" customFormat="1" ht="13.5" customHeight="1">
      <c r="A32" s="205">
        <f t="shared" si="2"/>
      </c>
      <c r="B32" s="104"/>
      <c r="D32" s="36"/>
      <c r="F32" s="36"/>
      <c r="G32" s="184">
        <f t="shared" si="3"/>
      </c>
      <c r="H32" s="61"/>
      <c r="I32" s="200">
        <f t="shared" si="1"/>
      </c>
    </row>
    <row r="33" spans="1:9" s="35" customFormat="1" ht="13.5" customHeight="1">
      <c r="A33" s="205">
        <f t="shared" si="2"/>
      </c>
      <c r="B33" s="104"/>
      <c r="D33" s="36"/>
      <c r="F33" s="36"/>
      <c r="G33" s="184">
        <f t="shared" si="3"/>
      </c>
      <c r="H33" s="61"/>
      <c r="I33" s="200">
        <f t="shared" si="1"/>
      </c>
    </row>
    <row r="34" spans="1:9" s="35" customFormat="1" ht="13.5" customHeight="1">
      <c r="A34" s="206">
        <f t="shared" si="2"/>
      </c>
      <c r="B34" s="105"/>
      <c r="C34" s="38"/>
      <c r="D34" s="39"/>
      <c r="E34" s="38"/>
      <c r="F34" s="39"/>
      <c r="G34" s="209">
        <f t="shared" si="3"/>
      </c>
      <c r="H34" s="62"/>
      <c r="I34" s="203">
        <f t="shared" si="1"/>
      </c>
    </row>
    <row r="35" spans="1:9" s="35" customFormat="1" ht="13.5" customHeight="1">
      <c r="A35" s="205">
        <f t="shared" si="2"/>
      </c>
      <c r="B35" s="104"/>
      <c r="D35" s="36"/>
      <c r="F35" s="36"/>
      <c r="G35" s="184">
        <f t="shared" si="3"/>
      </c>
      <c r="H35" s="61"/>
      <c r="I35" s="200">
        <f t="shared" si="1"/>
      </c>
    </row>
    <row r="36" spans="1:9" s="35" customFormat="1" ht="13.5" customHeight="1">
      <c r="A36" s="205">
        <f t="shared" si="2"/>
      </c>
      <c r="B36" s="104"/>
      <c r="D36" s="36"/>
      <c r="F36" s="36"/>
      <c r="G36" s="184">
        <f t="shared" si="3"/>
      </c>
      <c r="H36" s="61"/>
      <c r="I36" s="200">
        <f t="shared" si="1"/>
      </c>
    </row>
    <row r="37" spans="1:9" s="35" customFormat="1" ht="13.5" customHeight="1">
      <c r="A37" s="205">
        <f t="shared" si="2"/>
      </c>
      <c r="B37" s="104"/>
      <c r="D37" s="36"/>
      <c r="F37" s="36"/>
      <c r="G37" s="184">
        <f t="shared" si="3"/>
      </c>
      <c r="H37" s="61"/>
      <c r="I37" s="200">
        <f t="shared" si="1"/>
      </c>
    </row>
    <row r="38" spans="1:9" s="35" customFormat="1" ht="13.5" customHeight="1">
      <c r="A38" s="205">
        <f t="shared" si="2"/>
      </c>
      <c r="B38" s="104"/>
      <c r="D38" s="36"/>
      <c r="F38" s="36"/>
      <c r="G38" s="184">
        <f t="shared" si="3"/>
      </c>
      <c r="H38" s="61"/>
      <c r="I38" s="200">
        <f t="shared" si="1"/>
      </c>
    </row>
    <row r="39" spans="1:9" s="35" customFormat="1" ht="13.5" customHeight="1">
      <c r="A39" s="205">
        <f t="shared" si="2"/>
      </c>
      <c r="B39" s="104"/>
      <c r="D39" s="36"/>
      <c r="F39" s="36"/>
      <c r="G39" s="184">
        <f t="shared" si="3"/>
      </c>
      <c r="H39" s="61"/>
      <c r="I39" s="200">
        <f t="shared" si="1"/>
      </c>
    </row>
    <row r="40" spans="1:9" s="35" customFormat="1" ht="13.5" customHeight="1">
      <c r="A40" s="205">
        <f t="shared" si="2"/>
      </c>
      <c r="B40" s="104"/>
      <c r="D40" s="36"/>
      <c r="F40" s="36"/>
      <c r="G40" s="184">
        <f t="shared" si="3"/>
      </c>
      <c r="H40" s="61"/>
      <c r="I40" s="200">
        <f t="shared" si="1"/>
      </c>
    </row>
    <row r="41" spans="1:9" s="35" customFormat="1" ht="13.5" customHeight="1">
      <c r="A41" s="205">
        <f t="shared" si="2"/>
      </c>
      <c r="B41" s="104"/>
      <c r="D41" s="36"/>
      <c r="F41" s="36"/>
      <c r="G41" s="184">
        <f t="shared" si="3"/>
      </c>
      <c r="H41" s="61"/>
      <c r="I41" s="200">
        <f t="shared" si="1"/>
      </c>
    </row>
    <row r="42" spans="1:9" s="35" customFormat="1" ht="13.5" customHeight="1">
      <c r="A42" s="205">
        <f t="shared" si="2"/>
      </c>
      <c r="B42" s="104"/>
      <c r="D42" s="36"/>
      <c r="F42" s="36"/>
      <c r="G42" s="184">
        <f t="shared" si="3"/>
      </c>
      <c r="H42" s="61"/>
      <c r="I42" s="200">
        <f t="shared" si="1"/>
      </c>
    </row>
    <row r="43" spans="1:9" s="35" customFormat="1" ht="13.5" customHeight="1">
      <c r="A43" s="205">
        <f t="shared" si="2"/>
      </c>
      <c r="B43" s="104"/>
      <c r="D43" s="36"/>
      <c r="F43" s="36"/>
      <c r="G43" s="184">
        <f t="shared" si="3"/>
      </c>
      <c r="H43" s="61"/>
      <c r="I43" s="200">
        <f t="shared" si="1"/>
      </c>
    </row>
    <row r="44" spans="1:9" s="35" customFormat="1" ht="13.5" customHeight="1">
      <c r="A44" s="205">
        <f t="shared" si="2"/>
      </c>
      <c r="B44" s="104"/>
      <c r="D44" s="36"/>
      <c r="F44" s="36"/>
      <c r="G44" s="184">
        <f t="shared" si="3"/>
      </c>
      <c r="H44" s="61"/>
      <c r="I44" s="200">
        <f t="shared" si="1"/>
      </c>
    </row>
    <row r="45" spans="1:9" s="35" customFormat="1" ht="13.5" customHeight="1">
      <c r="A45" s="205">
        <f t="shared" si="2"/>
      </c>
      <c r="B45" s="104"/>
      <c r="D45" s="36"/>
      <c r="F45" s="36"/>
      <c r="G45" s="184">
        <f t="shared" si="3"/>
      </c>
      <c r="H45" s="61"/>
      <c r="I45" s="200">
        <f t="shared" si="1"/>
      </c>
    </row>
    <row r="46" spans="1:9" s="35" customFormat="1" ht="13.5" customHeight="1">
      <c r="A46" s="205">
        <f t="shared" si="2"/>
      </c>
      <c r="B46" s="104"/>
      <c r="D46" s="36"/>
      <c r="F46" s="36"/>
      <c r="G46" s="184">
        <f t="shared" si="3"/>
      </c>
      <c r="H46" s="61"/>
      <c r="I46" s="200">
        <f t="shared" si="1"/>
      </c>
    </row>
    <row r="47" spans="1:9" s="35" customFormat="1" ht="13.5" customHeight="1">
      <c r="A47" s="205">
        <f t="shared" si="2"/>
      </c>
      <c r="B47" s="104"/>
      <c r="D47" s="36"/>
      <c r="F47" s="36"/>
      <c r="G47" s="184">
        <f t="shared" si="3"/>
      </c>
      <c r="H47" s="61"/>
      <c r="I47" s="200">
        <f t="shared" si="1"/>
      </c>
    </row>
    <row r="48" spans="1:9" s="35" customFormat="1" ht="13.5" customHeight="1">
      <c r="A48" s="205">
        <f t="shared" si="2"/>
      </c>
      <c r="B48" s="104"/>
      <c r="D48" s="36"/>
      <c r="F48" s="36"/>
      <c r="G48" s="184">
        <f t="shared" si="3"/>
      </c>
      <c r="H48" s="61"/>
      <c r="I48" s="200">
        <f t="shared" si="1"/>
      </c>
    </row>
    <row r="49" spans="1:9" s="35" customFormat="1" ht="13.5" customHeight="1">
      <c r="A49" s="206">
        <f t="shared" si="2"/>
      </c>
      <c r="B49" s="105"/>
      <c r="C49" s="38"/>
      <c r="D49" s="39"/>
      <c r="E49" s="38"/>
      <c r="F49" s="39"/>
      <c r="G49" s="209">
        <f t="shared" si="3"/>
      </c>
      <c r="H49" s="62"/>
      <c r="I49" s="203">
        <f t="shared" si="1"/>
      </c>
    </row>
    <row r="50" spans="1:9" s="35" customFormat="1" ht="13.5" customHeight="1">
      <c r="A50" s="205">
        <f t="shared" si="2"/>
      </c>
      <c r="B50" s="104"/>
      <c r="D50" s="36"/>
      <c r="F50" s="36"/>
      <c r="G50" s="184">
        <f t="shared" si="3"/>
      </c>
      <c r="H50" s="61"/>
      <c r="I50" s="200">
        <f t="shared" si="1"/>
      </c>
    </row>
    <row r="51" spans="1:9" s="35" customFormat="1" ht="13.5" customHeight="1" thickBot="1">
      <c r="A51" s="207">
        <f t="shared" si="2"/>
      </c>
      <c r="B51" s="107"/>
      <c r="C51" s="40"/>
      <c r="D51" s="41"/>
      <c r="E51" s="40"/>
      <c r="F51" s="41"/>
      <c r="G51" s="210">
        <f t="shared" si="3"/>
      </c>
      <c r="H51" s="63"/>
      <c r="I51" s="211">
        <f t="shared" si="1"/>
      </c>
    </row>
  </sheetData>
  <dataValidations count="3">
    <dataValidation allowBlank="1" showInputMessage="1" showErrorMessage="1" prompt="Buňka obsahuje vzorec, NEPŘEPSAT!" sqref="I4:I51"/>
    <dataValidation allowBlank="1" showInputMessage="1" showErrorMessage="1" prompt="Buňka obsahuje vzorec. Nevyplňovat!" sqref="A4:A51"/>
    <dataValidation type="whole" operator="lessThanOrEqual" allowBlank="1" showInputMessage="1" showErrorMessage="1" prompt="Dvojtečka se udělá sama, až napíšeš sekundy" sqref="G4:G51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workbookViewId="0" topLeftCell="A1">
      <selection activeCell="B1" sqref="B1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21" customWidth="1"/>
    <col min="5" max="5" width="26.375" style="0" customWidth="1"/>
    <col min="6" max="6" width="10.625" style="21" customWidth="1"/>
    <col min="7" max="7" width="10.00390625" style="21" customWidth="1"/>
  </cols>
  <sheetData>
    <row r="2" spans="1:7" s="28" customFormat="1" ht="29.25" customHeight="1">
      <c r="A2" s="23" t="s">
        <v>29</v>
      </c>
      <c r="B2" s="23"/>
      <c r="C2" s="24"/>
      <c r="D2" s="33"/>
      <c r="E2" s="25"/>
      <c r="F2" s="26"/>
      <c r="G2" s="27" t="s">
        <v>311</v>
      </c>
    </row>
    <row r="3" spans="1:7" s="31" customFormat="1" ht="23.25" customHeight="1" thickBot="1">
      <c r="A3" s="29"/>
      <c r="B3" s="103" t="s">
        <v>54</v>
      </c>
      <c r="C3" s="29" t="s">
        <v>22</v>
      </c>
      <c r="D3" s="34" t="s">
        <v>27</v>
      </c>
      <c r="E3" s="29" t="s">
        <v>53</v>
      </c>
      <c r="F3" s="30" t="s">
        <v>23</v>
      </c>
      <c r="G3" s="30" t="s">
        <v>24</v>
      </c>
    </row>
    <row r="4" spans="1:12" s="31" customFormat="1" ht="13.5" customHeight="1">
      <c r="A4" s="205" t="str">
        <f aca="true" t="shared" si="0" ref="A4:A51">IF(F4&gt;0,(ROW()-3)&amp;".","")</f>
        <v>1.</v>
      </c>
      <c r="B4" s="104"/>
      <c r="C4" s="35" t="s">
        <v>312</v>
      </c>
      <c r="D4" s="36">
        <v>95</v>
      </c>
      <c r="E4" s="35" t="s">
        <v>132</v>
      </c>
      <c r="F4" s="36">
        <v>176</v>
      </c>
      <c r="G4" s="200">
        <f aca="true" t="shared" si="1" ref="G4:G51">IF(F4&gt;0,(INT(POWER(F4-75,1.42)*0.8465)),"")</f>
        <v>593</v>
      </c>
      <c r="H4" s="111" t="s">
        <v>56</v>
      </c>
      <c r="I4" s="112"/>
      <c r="J4" s="112"/>
      <c r="K4" s="112"/>
      <c r="L4" s="112"/>
    </row>
    <row r="5" spans="1:12" s="31" customFormat="1" ht="13.5" customHeight="1">
      <c r="A5" s="205" t="str">
        <f t="shared" si="0"/>
        <v>2.</v>
      </c>
      <c r="B5" s="104"/>
      <c r="C5" s="35" t="s">
        <v>313</v>
      </c>
      <c r="D5" s="36">
        <v>94</v>
      </c>
      <c r="E5" s="35" t="s">
        <v>244</v>
      </c>
      <c r="F5" s="36">
        <v>176</v>
      </c>
      <c r="G5" s="200">
        <f t="shared" si="1"/>
        <v>593</v>
      </c>
      <c r="H5" s="112" t="s">
        <v>57</v>
      </c>
      <c r="I5" s="112"/>
      <c r="J5" s="112"/>
      <c r="K5" s="112"/>
      <c r="L5" s="112"/>
    </row>
    <row r="6" spans="1:12" s="31" customFormat="1" ht="13.5" customHeight="1">
      <c r="A6" s="205" t="str">
        <f t="shared" si="0"/>
        <v>3.</v>
      </c>
      <c r="B6" s="104"/>
      <c r="C6" s="35" t="s">
        <v>314</v>
      </c>
      <c r="D6" s="36">
        <v>92</v>
      </c>
      <c r="E6" s="35" t="s">
        <v>135</v>
      </c>
      <c r="F6" s="36">
        <v>168</v>
      </c>
      <c r="G6" s="200">
        <f t="shared" si="1"/>
        <v>528</v>
      </c>
      <c r="H6" s="48" t="s">
        <v>32</v>
      </c>
      <c r="I6" s="48"/>
      <c r="J6" s="48"/>
      <c r="K6" s="48"/>
      <c r="L6" s="113"/>
    </row>
    <row r="7" spans="1:12" s="31" customFormat="1" ht="13.5" customHeight="1">
      <c r="A7" s="205" t="str">
        <f t="shared" si="0"/>
        <v>4.</v>
      </c>
      <c r="B7" s="104"/>
      <c r="C7" s="35" t="s">
        <v>315</v>
      </c>
      <c r="D7" s="36">
        <v>94</v>
      </c>
      <c r="E7" s="35" t="s">
        <v>26</v>
      </c>
      <c r="F7" s="36">
        <v>168</v>
      </c>
      <c r="G7" s="200">
        <f t="shared" si="1"/>
        <v>528</v>
      </c>
      <c r="H7" s="201" t="s">
        <v>58</v>
      </c>
      <c r="I7" s="201"/>
      <c r="J7" s="201"/>
      <c r="K7" s="201"/>
      <c r="L7" s="113"/>
    </row>
    <row r="8" spans="1:12" s="31" customFormat="1" ht="13.5" customHeight="1">
      <c r="A8" s="205" t="str">
        <f t="shared" si="0"/>
        <v>5.</v>
      </c>
      <c r="B8" s="104"/>
      <c r="C8" s="35" t="s">
        <v>304</v>
      </c>
      <c r="D8" s="36">
        <v>92</v>
      </c>
      <c r="E8" s="35" t="s">
        <v>244</v>
      </c>
      <c r="F8" s="36">
        <v>164</v>
      </c>
      <c r="G8" s="200">
        <f t="shared" si="1"/>
        <v>496</v>
      </c>
      <c r="H8" s="201" t="s">
        <v>59</v>
      </c>
      <c r="I8" s="201"/>
      <c r="J8" s="201"/>
      <c r="K8" s="201"/>
      <c r="L8" s="113"/>
    </row>
    <row r="9" spans="1:12" s="31" customFormat="1" ht="13.5" customHeight="1">
      <c r="A9" s="205" t="str">
        <f t="shared" si="0"/>
        <v>6.</v>
      </c>
      <c r="B9" s="104"/>
      <c r="C9" s="35" t="s">
        <v>316</v>
      </c>
      <c r="D9" s="36">
        <v>92</v>
      </c>
      <c r="E9" s="35" t="s">
        <v>137</v>
      </c>
      <c r="F9" s="36">
        <v>164</v>
      </c>
      <c r="G9" s="200">
        <f t="shared" si="1"/>
        <v>496</v>
      </c>
      <c r="H9" s="48" t="s">
        <v>28</v>
      </c>
      <c r="I9" s="48"/>
      <c r="J9" s="48"/>
      <c r="K9" s="48"/>
      <c r="L9" s="113"/>
    </row>
    <row r="10" spans="1:7" s="31" customFormat="1" ht="13.5" customHeight="1">
      <c r="A10" s="205" t="str">
        <f t="shared" si="0"/>
        <v>7.</v>
      </c>
      <c r="B10" s="104"/>
      <c r="C10" s="35" t="s">
        <v>317</v>
      </c>
      <c r="D10" s="36">
        <v>93</v>
      </c>
      <c r="E10" s="35" t="s">
        <v>135</v>
      </c>
      <c r="F10" s="36">
        <v>160</v>
      </c>
      <c r="G10" s="200">
        <f t="shared" si="1"/>
        <v>464</v>
      </c>
    </row>
    <row r="11" spans="1:7" s="31" customFormat="1" ht="13.5" customHeight="1">
      <c r="A11" s="205" t="str">
        <f t="shared" si="0"/>
        <v>8.</v>
      </c>
      <c r="B11" s="104"/>
      <c r="C11" s="35" t="s">
        <v>318</v>
      </c>
      <c r="D11" s="36">
        <v>92</v>
      </c>
      <c r="E11" s="35" t="s">
        <v>26</v>
      </c>
      <c r="F11" s="36">
        <v>160</v>
      </c>
      <c r="G11" s="200">
        <f t="shared" si="1"/>
        <v>464</v>
      </c>
    </row>
    <row r="12" spans="1:7" s="31" customFormat="1" ht="13.5" customHeight="1">
      <c r="A12" s="205" t="str">
        <f t="shared" si="0"/>
        <v>9.</v>
      </c>
      <c r="B12" s="104"/>
      <c r="C12" s="35" t="s">
        <v>319</v>
      </c>
      <c r="D12" s="36">
        <v>94</v>
      </c>
      <c r="E12" s="35" t="s">
        <v>132</v>
      </c>
      <c r="F12" s="36">
        <v>160</v>
      </c>
      <c r="G12" s="200">
        <f t="shared" si="1"/>
        <v>464</v>
      </c>
    </row>
    <row r="13" spans="1:7" s="31" customFormat="1" ht="13.5" customHeight="1">
      <c r="A13" s="205" t="str">
        <f t="shared" si="0"/>
        <v>10.</v>
      </c>
      <c r="B13" s="104"/>
      <c r="C13" s="35" t="s">
        <v>320</v>
      </c>
      <c r="D13" s="36">
        <v>93</v>
      </c>
      <c r="E13" s="35" t="s">
        <v>134</v>
      </c>
      <c r="F13" s="36">
        <v>156</v>
      </c>
      <c r="G13" s="200">
        <f t="shared" si="1"/>
        <v>434</v>
      </c>
    </row>
    <row r="14" spans="1:7" s="31" customFormat="1" ht="13.5" customHeight="1">
      <c r="A14" s="205" t="str">
        <f t="shared" si="0"/>
        <v>11.</v>
      </c>
      <c r="B14" s="104"/>
      <c r="C14" s="35" t="s">
        <v>277</v>
      </c>
      <c r="D14" s="36">
        <v>93</v>
      </c>
      <c r="E14" s="35" t="s">
        <v>244</v>
      </c>
      <c r="F14" s="36">
        <v>156</v>
      </c>
      <c r="G14" s="200">
        <f t="shared" si="1"/>
        <v>434</v>
      </c>
    </row>
    <row r="15" spans="1:7" s="31" customFormat="1" ht="13.5" customHeight="1">
      <c r="A15" s="205" t="str">
        <f t="shared" si="0"/>
        <v>12.</v>
      </c>
      <c r="B15" s="104"/>
      <c r="C15" s="35" t="s">
        <v>321</v>
      </c>
      <c r="D15" s="36">
        <v>92</v>
      </c>
      <c r="E15" s="35" t="s">
        <v>208</v>
      </c>
      <c r="F15" s="36">
        <v>156</v>
      </c>
      <c r="G15" s="200">
        <f t="shared" si="1"/>
        <v>434</v>
      </c>
    </row>
    <row r="16" spans="1:7" s="31" customFormat="1" ht="13.5" customHeight="1">
      <c r="A16" s="205" t="str">
        <f t="shared" si="0"/>
        <v>13.</v>
      </c>
      <c r="B16" s="104"/>
      <c r="C16" s="35" t="s">
        <v>302</v>
      </c>
      <c r="D16" s="36">
        <v>91</v>
      </c>
      <c r="E16" s="35" t="s">
        <v>137</v>
      </c>
      <c r="F16" s="36">
        <v>152</v>
      </c>
      <c r="G16" s="200">
        <f t="shared" si="1"/>
        <v>404</v>
      </c>
    </row>
    <row r="17" spans="1:7" s="31" customFormat="1" ht="13.5" customHeight="1">
      <c r="A17" s="205" t="str">
        <f t="shared" si="0"/>
        <v>14.</v>
      </c>
      <c r="B17" s="104"/>
      <c r="C17" s="35" t="s">
        <v>272</v>
      </c>
      <c r="D17" s="36">
        <v>92</v>
      </c>
      <c r="E17" s="35" t="s">
        <v>138</v>
      </c>
      <c r="F17" s="36">
        <v>148</v>
      </c>
      <c r="G17" s="200">
        <f t="shared" si="1"/>
        <v>374</v>
      </c>
    </row>
    <row r="18" spans="1:7" s="31" customFormat="1" ht="13.5" customHeight="1">
      <c r="A18" s="205" t="str">
        <f t="shared" si="0"/>
        <v>15.</v>
      </c>
      <c r="B18" s="104"/>
      <c r="C18" s="35" t="s">
        <v>322</v>
      </c>
      <c r="D18" s="36">
        <v>93</v>
      </c>
      <c r="E18" s="35" t="s">
        <v>135</v>
      </c>
      <c r="F18" s="36">
        <v>144</v>
      </c>
      <c r="G18" s="200">
        <f t="shared" si="1"/>
        <v>345</v>
      </c>
    </row>
    <row r="19" spans="1:7" s="31" customFormat="1" ht="13.5" customHeight="1">
      <c r="A19" s="205" t="str">
        <f t="shared" si="0"/>
        <v>16.</v>
      </c>
      <c r="B19" s="104"/>
      <c r="C19" s="35" t="s">
        <v>279</v>
      </c>
      <c r="D19" s="36">
        <v>91</v>
      </c>
      <c r="E19" s="35" t="s">
        <v>132</v>
      </c>
      <c r="F19" s="36">
        <v>144</v>
      </c>
      <c r="G19" s="200">
        <f t="shared" si="1"/>
        <v>345</v>
      </c>
    </row>
    <row r="20" spans="1:7" s="31" customFormat="1" ht="13.5" customHeight="1">
      <c r="A20" s="205">
        <f t="shared" si="0"/>
      </c>
      <c r="B20" s="104"/>
      <c r="C20" s="35"/>
      <c r="D20" s="36"/>
      <c r="E20" s="35"/>
      <c r="F20" s="36"/>
      <c r="G20" s="200">
        <f t="shared" si="1"/>
      </c>
    </row>
    <row r="21" spans="1:7" s="31" customFormat="1" ht="13.5" customHeight="1">
      <c r="A21" s="205">
        <f t="shared" si="0"/>
      </c>
      <c r="B21" s="104"/>
      <c r="C21" s="35"/>
      <c r="D21" s="36"/>
      <c r="E21" s="35"/>
      <c r="F21" s="36"/>
      <c r="G21" s="200">
        <f t="shared" si="1"/>
      </c>
    </row>
    <row r="22" spans="1:7" s="31" customFormat="1" ht="13.5" customHeight="1">
      <c r="A22" s="205">
        <f t="shared" si="0"/>
      </c>
      <c r="B22" s="104"/>
      <c r="C22" s="35"/>
      <c r="D22" s="36"/>
      <c r="E22" s="35"/>
      <c r="F22" s="36"/>
      <c r="G22" s="200">
        <f t="shared" si="1"/>
      </c>
    </row>
    <row r="23" spans="1:7" s="31" customFormat="1" ht="13.5" customHeight="1">
      <c r="A23" s="205">
        <f t="shared" si="0"/>
      </c>
      <c r="B23" s="104"/>
      <c r="C23" s="35"/>
      <c r="D23" s="36"/>
      <c r="E23" s="35"/>
      <c r="F23" s="36"/>
      <c r="G23" s="200">
        <f t="shared" si="1"/>
      </c>
    </row>
    <row r="24" spans="1:7" s="31" customFormat="1" ht="13.5" customHeight="1">
      <c r="A24" s="205">
        <f t="shared" si="0"/>
      </c>
      <c r="B24" s="104"/>
      <c r="C24" s="35"/>
      <c r="D24" s="36"/>
      <c r="E24" s="35"/>
      <c r="F24" s="36"/>
      <c r="G24" s="200">
        <f t="shared" si="1"/>
      </c>
    </row>
    <row r="25" spans="1:7" s="31" customFormat="1" ht="13.5" customHeight="1">
      <c r="A25" s="205">
        <f t="shared" si="0"/>
      </c>
      <c r="B25" s="104"/>
      <c r="C25" s="35"/>
      <c r="D25" s="36"/>
      <c r="E25" s="35"/>
      <c r="F25" s="36"/>
      <c r="G25" s="200">
        <f t="shared" si="1"/>
      </c>
    </row>
    <row r="26" spans="1:7" s="31" customFormat="1" ht="13.5" customHeight="1">
      <c r="A26" s="205">
        <f t="shared" si="0"/>
      </c>
      <c r="B26" s="104"/>
      <c r="C26" s="35"/>
      <c r="D26" s="36"/>
      <c r="E26" s="35"/>
      <c r="F26" s="36"/>
      <c r="G26" s="200">
        <f t="shared" si="1"/>
      </c>
    </row>
    <row r="27" spans="1:7" s="31" customFormat="1" ht="13.5" customHeight="1">
      <c r="A27" s="205">
        <f t="shared" si="0"/>
      </c>
      <c r="B27" s="104"/>
      <c r="C27" s="35"/>
      <c r="D27" s="36"/>
      <c r="E27" s="35"/>
      <c r="F27" s="36"/>
      <c r="G27" s="200">
        <f t="shared" si="1"/>
      </c>
    </row>
    <row r="28" spans="1:7" s="31" customFormat="1" ht="13.5" customHeight="1">
      <c r="A28" s="205">
        <f t="shared" si="0"/>
      </c>
      <c r="B28" s="104"/>
      <c r="C28" s="35"/>
      <c r="D28" s="36"/>
      <c r="E28" s="35"/>
      <c r="F28" s="36"/>
      <c r="G28" s="200">
        <f t="shared" si="1"/>
      </c>
    </row>
    <row r="29" spans="1:7" s="31" customFormat="1" ht="13.5" customHeight="1">
      <c r="A29" s="205">
        <f t="shared" si="0"/>
      </c>
      <c r="B29" s="104"/>
      <c r="C29" s="35"/>
      <c r="D29" s="36"/>
      <c r="E29" s="35"/>
      <c r="F29" s="36"/>
      <c r="G29" s="200">
        <f t="shared" si="1"/>
      </c>
    </row>
    <row r="30" spans="1:7" s="31" customFormat="1" ht="13.5" customHeight="1">
      <c r="A30" s="205">
        <f t="shared" si="0"/>
      </c>
      <c r="B30" s="104"/>
      <c r="C30" s="35"/>
      <c r="D30" s="36"/>
      <c r="E30" s="35"/>
      <c r="F30" s="36"/>
      <c r="G30" s="200">
        <f t="shared" si="1"/>
      </c>
    </row>
    <row r="31" spans="1:7" s="31" customFormat="1" ht="13.5" customHeight="1">
      <c r="A31" s="205">
        <f t="shared" si="0"/>
      </c>
      <c r="B31" s="104"/>
      <c r="C31" s="35"/>
      <c r="D31" s="36"/>
      <c r="E31" s="35"/>
      <c r="F31" s="36"/>
      <c r="G31" s="200">
        <f t="shared" si="1"/>
      </c>
    </row>
    <row r="32" spans="1:7" s="31" customFormat="1" ht="13.5" customHeight="1">
      <c r="A32" s="205">
        <f t="shared" si="0"/>
      </c>
      <c r="B32" s="104"/>
      <c r="C32" s="35"/>
      <c r="D32" s="36"/>
      <c r="E32" s="35"/>
      <c r="F32" s="36"/>
      <c r="G32" s="200">
        <f t="shared" si="1"/>
      </c>
    </row>
    <row r="33" spans="1:7" s="31" customFormat="1" ht="13.5" customHeight="1">
      <c r="A33" s="205">
        <f t="shared" si="0"/>
      </c>
      <c r="B33" s="104"/>
      <c r="C33" s="35"/>
      <c r="D33" s="36"/>
      <c r="E33" s="35"/>
      <c r="F33" s="36"/>
      <c r="G33" s="200">
        <f t="shared" si="1"/>
      </c>
    </row>
    <row r="34" spans="1:7" s="31" customFormat="1" ht="13.5" customHeight="1">
      <c r="A34" s="206">
        <f t="shared" si="0"/>
      </c>
      <c r="B34" s="105"/>
      <c r="C34" s="38"/>
      <c r="D34" s="39"/>
      <c r="E34" s="38"/>
      <c r="F34" s="39"/>
      <c r="G34" s="203">
        <f t="shared" si="1"/>
      </c>
    </row>
    <row r="35" spans="1:7" s="31" customFormat="1" ht="13.5" customHeight="1">
      <c r="A35" s="205">
        <f t="shared" si="0"/>
      </c>
      <c r="B35" s="104"/>
      <c r="C35" s="35"/>
      <c r="D35" s="36"/>
      <c r="E35" s="35"/>
      <c r="F35" s="36"/>
      <c r="G35" s="200">
        <f t="shared" si="1"/>
      </c>
    </row>
    <row r="36" spans="1:7" s="31" customFormat="1" ht="13.5" customHeight="1">
      <c r="A36" s="205">
        <f t="shared" si="0"/>
      </c>
      <c r="B36" s="104"/>
      <c r="C36" s="35"/>
      <c r="D36" s="36"/>
      <c r="E36" s="35"/>
      <c r="F36" s="36"/>
      <c r="G36" s="200">
        <f t="shared" si="1"/>
      </c>
    </row>
    <row r="37" spans="1:7" s="31" customFormat="1" ht="13.5" customHeight="1">
      <c r="A37" s="205">
        <f t="shared" si="0"/>
      </c>
      <c r="B37" s="104"/>
      <c r="C37" s="35"/>
      <c r="D37" s="36"/>
      <c r="E37" s="35"/>
      <c r="F37" s="36"/>
      <c r="G37" s="200">
        <f t="shared" si="1"/>
      </c>
    </row>
    <row r="38" spans="1:7" s="31" customFormat="1" ht="13.5" customHeight="1">
      <c r="A38" s="205">
        <f t="shared" si="0"/>
      </c>
      <c r="B38" s="104"/>
      <c r="C38" s="35"/>
      <c r="D38" s="36"/>
      <c r="E38" s="35"/>
      <c r="F38" s="36"/>
      <c r="G38" s="200">
        <f t="shared" si="1"/>
      </c>
    </row>
    <row r="39" spans="1:7" s="31" customFormat="1" ht="13.5" customHeight="1">
      <c r="A39" s="205">
        <f t="shared" si="0"/>
      </c>
      <c r="B39" s="104"/>
      <c r="C39" s="35"/>
      <c r="D39" s="36"/>
      <c r="E39" s="35"/>
      <c r="F39" s="36"/>
      <c r="G39" s="200">
        <f t="shared" si="1"/>
      </c>
    </row>
    <row r="40" spans="1:7" s="31" customFormat="1" ht="13.5" customHeight="1">
      <c r="A40" s="205">
        <f t="shared" si="0"/>
      </c>
      <c r="B40" s="104"/>
      <c r="C40" s="35"/>
      <c r="D40" s="36"/>
      <c r="E40" s="35"/>
      <c r="F40" s="36"/>
      <c r="G40" s="200">
        <f t="shared" si="1"/>
      </c>
    </row>
    <row r="41" spans="1:7" s="31" customFormat="1" ht="13.5" customHeight="1">
      <c r="A41" s="205">
        <f t="shared" si="0"/>
      </c>
      <c r="B41" s="104"/>
      <c r="C41" s="35"/>
      <c r="D41" s="36"/>
      <c r="E41" s="35"/>
      <c r="F41" s="36"/>
      <c r="G41" s="200">
        <f t="shared" si="1"/>
      </c>
    </row>
    <row r="42" spans="1:7" s="31" customFormat="1" ht="13.5" customHeight="1">
      <c r="A42" s="205">
        <f t="shared" si="0"/>
      </c>
      <c r="B42" s="104"/>
      <c r="C42" s="35"/>
      <c r="D42" s="36"/>
      <c r="E42" s="35"/>
      <c r="F42" s="36"/>
      <c r="G42" s="200">
        <f t="shared" si="1"/>
      </c>
    </row>
    <row r="43" spans="1:7" s="31" customFormat="1" ht="13.5" customHeight="1">
      <c r="A43" s="205">
        <f t="shared" si="0"/>
      </c>
      <c r="B43" s="104"/>
      <c r="C43" s="35"/>
      <c r="D43" s="36"/>
      <c r="E43" s="35"/>
      <c r="F43" s="36"/>
      <c r="G43" s="200">
        <f t="shared" si="1"/>
      </c>
    </row>
    <row r="44" spans="1:7" s="31" customFormat="1" ht="13.5" customHeight="1">
      <c r="A44" s="205">
        <f t="shared" si="0"/>
      </c>
      <c r="B44" s="104"/>
      <c r="C44" s="35"/>
      <c r="D44" s="36"/>
      <c r="E44" s="35"/>
      <c r="F44" s="36"/>
      <c r="G44" s="200">
        <f t="shared" si="1"/>
      </c>
    </row>
    <row r="45" spans="1:7" s="31" customFormat="1" ht="13.5" customHeight="1">
      <c r="A45" s="205">
        <f t="shared" si="0"/>
      </c>
      <c r="B45" s="104"/>
      <c r="C45" s="35"/>
      <c r="D45" s="36"/>
      <c r="E45" s="35"/>
      <c r="F45" s="36"/>
      <c r="G45" s="200">
        <f t="shared" si="1"/>
      </c>
    </row>
    <row r="46" spans="1:7" s="31" customFormat="1" ht="13.5" customHeight="1">
      <c r="A46" s="205">
        <f t="shared" si="0"/>
      </c>
      <c r="B46" s="104"/>
      <c r="C46" s="35"/>
      <c r="D46" s="36"/>
      <c r="E46" s="35"/>
      <c r="F46" s="36"/>
      <c r="G46" s="200">
        <f t="shared" si="1"/>
      </c>
    </row>
    <row r="47" spans="1:7" s="31" customFormat="1" ht="13.5" customHeight="1">
      <c r="A47" s="205">
        <f t="shared" si="0"/>
      </c>
      <c r="B47" s="104"/>
      <c r="C47" s="35"/>
      <c r="D47" s="36"/>
      <c r="E47" s="35"/>
      <c r="F47" s="36"/>
      <c r="G47" s="200">
        <f t="shared" si="1"/>
      </c>
    </row>
    <row r="48" spans="1:7" s="31" customFormat="1" ht="13.5" customHeight="1">
      <c r="A48" s="205">
        <f t="shared" si="0"/>
      </c>
      <c r="B48" s="104"/>
      <c r="C48" s="35"/>
      <c r="D48" s="36"/>
      <c r="E48" s="35"/>
      <c r="F48" s="36"/>
      <c r="G48" s="200">
        <f t="shared" si="1"/>
      </c>
    </row>
    <row r="49" spans="1:7" s="31" customFormat="1" ht="13.5" customHeight="1">
      <c r="A49" s="205">
        <f t="shared" si="0"/>
      </c>
      <c r="B49" s="104"/>
      <c r="C49" s="35"/>
      <c r="D49" s="36"/>
      <c r="E49" s="35"/>
      <c r="F49" s="36"/>
      <c r="G49" s="200">
        <f t="shared" si="1"/>
      </c>
    </row>
    <row r="50" spans="1:7" s="31" customFormat="1" ht="13.5" customHeight="1">
      <c r="A50" s="205">
        <f t="shared" si="0"/>
      </c>
      <c r="B50" s="104"/>
      <c r="C50" s="35"/>
      <c r="D50" s="36"/>
      <c r="E50" s="35"/>
      <c r="F50" s="36"/>
      <c r="G50" s="200">
        <f t="shared" si="1"/>
      </c>
    </row>
    <row r="51" spans="1:7" s="31" customFormat="1" ht="13.5" customHeight="1" thickBot="1">
      <c r="A51" s="207">
        <f t="shared" si="0"/>
      </c>
      <c r="B51" s="107"/>
      <c r="C51" s="40"/>
      <c r="D51" s="41"/>
      <c r="E51" s="40"/>
      <c r="F51" s="41"/>
      <c r="G51" s="211">
        <f t="shared" si="1"/>
      </c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workbookViewId="0" topLeftCell="A1">
      <selection activeCell="B1" sqref="B1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21" customWidth="1"/>
    <col min="5" max="5" width="26.375" style="0" customWidth="1"/>
    <col min="6" max="6" width="9.75390625" style="21" customWidth="1"/>
    <col min="7" max="7" width="10.875" style="21" customWidth="1"/>
  </cols>
  <sheetData>
    <row r="2" spans="1:7" s="28" customFormat="1" ht="29.25" customHeight="1">
      <c r="A2" s="23" t="s">
        <v>29</v>
      </c>
      <c r="B2" s="23"/>
      <c r="C2" s="24"/>
      <c r="D2" s="33"/>
      <c r="E2" s="25"/>
      <c r="F2" s="26"/>
      <c r="G2" s="27" t="s">
        <v>323</v>
      </c>
    </row>
    <row r="3" spans="1:7" s="31" customFormat="1" ht="23.25" customHeight="1" thickBot="1">
      <c r="A3" s="29"/>
      <c r="B3" s="103" t="s">
        <v>54</v>
      </c>
      <c r="C3" s="29" t="s">
        <v>22</v>
      </c>
      <c r="D3" s="34" t="s">
        <v>27</v>
      </c>
      <c r="E3" s="29" t="s">
        <v>53</v>
      </c>
      <c r="F3" s="30" t="s">
        <v>23</v>
      </c>
      <c r="G3" s="30" t="s">
        <v>24</v>
      </c>
    </row>
    <row r="4" spans="1:12" s="35" customFormat="1" ht="13.5" customHeight="1">
      <c r="A4" s="205" t="str">
        <f aca="true" t="shared" si="0" ref="A4:A51">IF(F4&gt;0,(ROW()-3)&amp;".","")</f>
        <v>1.</v>
      </c>
      <c r="B4" s="104"/>
      <c r="C4" s="35" t="s">
        <v>250</v>
      </c>
      <c r="D4" s="36">
        <v>92</v>
      </c>
      <c r="E4" s="35" t="s">
        <v>135</v>
      </c>
      <c r="F4" s="36">
        <v>576</v>
      </c>
      <c r="G4" s="200">
        <f aca="true" t="shared" si="1" ref="G4:G51">IF(F4&gt;0,(INT(POWER(F4-220,1.4)*0.14354)),"")</f>
        <v>535</v>
      </c>
      <c r="H4" s="111" t="s">
        <v>56</v>
      </c>
      <c r="I4" s="112"/>
      <c r="J4" s="112"/>
      <c r="K4" s="112"/>
      <c r="L4" s="112"/>
    </row>
    <row r="5" spans="1:12" s="35" customFormat="1" ht="13.5" customHeight="1">
      <c r="A5" s="205" t="str">
        <f t="shared" si="0"/>
        <v>2.</v>
      </c>
      <c r="B5" s="104"/>
      <c r="C5" s="35" t="s">
        <v>248</v>
      </c>
      <c r="D5" s="36">
        <v>92</v>
      </c>
      <c r="E5" s="35" t="s">
        <v>244</v>
      </c>
      <c r="F5" s="36">
        <v>574</v>
      </c>
      <c r="G5" s="200">
        <f t="shared" si="1"/>
        <v>531</v>
      </c>
      <c r="H5" s="112" t="s">
        <v>57</v>
      </c>
      <c r="I5" s="112"/>
      <c r="J5" s="112"/>
      <c r="K5" s="112"/>
      <c r="L5" s="112"/>
    </row>
    <row r="6" spans="1:12" s="35" customFormat="1" ht="13.5" customHeight="1">
      <c r="A6" s="205" t="str">
        <f t="shared" si="0"/>
        <v>3.</v>
      </c>
      <c r="B6" s="104"/>
      <c r="C6" s="35" t="s">
        <v>255</v>
      </c>
      <c r="D6" s="36">
        <v>92</v>
      </c>
      <c r="E6" s="35" t="s">
        <v>134</v>
      </c>
      <c r="F6" s="36">
        <v>566</v>
      </c>
      <c r="G6" s="200">
        <f t="shared" si="1"/>
        <v>514</v>
      </c>
      <c r="H6" s="48" t="s">
        <v>32</v>
      </c>
      <c r="I6" s="48"/>
      <c r="J6" s="48"/>
      <c r="K6" s="48"/>
      <c r="L6" s="113"/>
    </row>
    <row r="7" spans="1:12" s="35" customFormat="1" ht="13.5" customHeight="1">
      <c r="A7" s="205" t="str">
        <f t="shared" si="0"/>
        <v>4.</v>
      </c>
      <c r="B7" s="104"/>
      <c r="C7" s="35" t="s">
        <v>257</v>
      </c>
      <c r="D7" s="36">
        <v>93</v>
      </c>
      <c r="E7" s="35" t="s">
        <v>135</v>
      </c>
      <c r="F7" s="36">
        <v>548</v>
      </c>
      <c r="G7" s="200">
        <f t="shared" si="1"/>
        <v>477</v>
      </c>
      <c r="H7" s="201" t="s">
        <v>58</v>
      </c>
      <c r="I7" s="201"/>
      <c r="J7" s="201"/>
      <c r="K7" s="201"/>
      <c r="L7" s="113"/>
    </row>
    <row r="8" spans="1:12" s="35" customFormat="1" ht="13.5" customHeight="1">
      <c r="A8" s="205" t="str">
        <f t="shared" si="0"/>
        <v>5.</v>
      </c>
      <c r="B8" s="104"/>
      <c r="C8" s="35" t="s">
        <v>324</v>
      </c>
      <c r="D8" s="36">
        <v>93</v>
      </c>
      <c r="E8" s="35" t="s">
        <v>132</v>
      </c>
      <c r="F8" s="36">
        <v>537</v>
      </c>
      <c r="G8" s="200">
        <f t="shared" si="1"/>
        <v>455</v>
      </c>
      <c r="H8" s="201" t="s">
        <v>59</v>
      </c>
      <c r="I8" s="201"/>
      <c r="J8" s="201"/>
      <c r="K8" s="201"/>
      <c r="L8" s="113"/>
    </row>
    <row r="9" spans="1:12" s="35" customFormat="1" ht="13.5" customHeight="1">
      <c r="A9" s="205" t="str">
        <f t="shared" si="0"/>
        <v>6.</v>
      </c>
      <c r="B9" s="104"/>
      <c r="C9" s="35" t="s">
        <v>315</v>
      </c>
      <c r="D9" s="36">
        <v>94</v>
      </c>
      <c r="E9" s="35" t="s">
        <v>26</v>
      </c>
      <c r="F9" s="36">
        <v>530</v>
      </c>
      <c r="G9" s="200">
        <f t="shared" si="1"/>
        <v>441</v>
      </c>
      <c r="H9" s="48" t="s">
        <v>28</v>
      </c>
      <c r="I9" s="48"/>
      <c r="J9" s="48"/>
      <c r="K9" s="48"/>
      <c r="L9" s="113"/>
    </row>
    <row r="10" spans="1:7" s="35" customFormat="1" ht="13.5" customHeight="1">
      <c r="A10" s="205" t="str">
        <f t="shared" si="0"/>
        <v>7.</v>
      </c>
      <c r="B10" s="104"/>
      <c r="C10" s="35" t="s">
        <v>325</v>
      </c>
      <c r="D10" s="36">
        <v>93</v>
      </c>
      <c r="E10" s="35" t="s">
        <v>208</v>
      </c>
      <c r="F10" s="36">
        <v>527</v>
      </c>
      <c r="G10" s="200">
        <f t="shared" si="1"/>
        <v>435</v>
      </c>
    </row>
    <row r="11" spans="1:7" s="35" customFormat="1" ht="13.5" customHeight="1">
      <c r="A11" s="205" t="str">
        <f t="shared" si="0"/>
        <v>8.</v>
      </c>
      <c r="B11" s="104"/>
      <c r="C11" s="35" t="s">
        <v>256</v>
      </c>
      <c r="D11" s="36">
        <v>921</v>
      </c>
      <c r="E11" s="35" t="s">
        <v>134</v>
      </c>
      <c r="F11" s="36">
        <v>524</v>
      </c>
      <c r="G11" s="200">
        <f t="shared" si="1"/>
        <v>429</v>
      </c>
    </row>
    <row r="12" spans="1:7" s="35" customFormat="1" ht="13.5" customHeight="1">
      <c r="A12" s="205" t="str">
        <f t="shared" si="0"/>
        <v>9.</v>
      </c>
      <c r="B12" s="104"/>
      <c r="C12" s="35" t="s">
        <v>322</v>
      </c>
      <c r="D12" s="36">
        <v>93</v>
      </c>
      <c r="E12" s="35" t="s">
        <v>135</v>
      </c>
      <c r="F12" s="36">
        <v>514</v>
      </c>
      <c r="G12" s="200">
        <f t="shared" si="1"/>
        <v>409</v>
      </c>
    </row>
    <row r="13" spans="1:7" s="35" customFormat="1" ht="13.5" customHeight="1">
      <c r="A13" s="205" t="str">
        <f t="shared" si="0"/>
        <v>10.</v>
      </c>
      <c r="B13" s="104"/>
      <c r="C13" s="35" t="s">
        <v>287</v>
      </c>
      <c r="D13" s="36">
        <v>92</v>
      </c>
      <c r="E13" s="35" t="s">
        <v>26</v>
      </c>
      <c r="F13" s="36">
        <v>512</v>
      </c>
      <c r="G13" s="200">
        <f t="shared" si="1"/>
        <v>405</v>
      </c>
    </row>
    <row r="14" spans="1:7" s="35" customFormat="1" ht="13.5" customHeight="1">
      <c r="A14" s="205" t="str">
        <f t="shared" si="0"/>
        <v>11.</v>
      </c>
      <c r="B14" s="104"/>
      <c r="C14" s="35" t="s">
        <v>261</v>
      </c>
      <c r="D14" s="36">
        <v>92</v>
      </c>
      <c r="E14" s="35" t="s">
        <v>244</v>
      </c>
      <c r="F14" s="36">
        <v>509</v>
      </c>
      <c r="G14" s="200">
        <f t="shared" si="1"/>
        <v>400</v>
      </c>
    </row>
    <row r="15" spans="1:7" s="35" customFormat="1" ht="13.5" customHeight="1">
      <c r="A15" s="205" t="str">
        <f t="shared" si="0"/>
        <v>12.</v>
      </c>
      <c r="B15" s="104"/>
      <c r="C15" s="35" t="s">
        <v>326</v>
      </c>
      <c r="D15" s="36">
        <v>95</v>
      </c>
      <c r="E15" s="35" t="s">
        <v>132</v>
      </c>
      <c r="F15" s="36">
        <v>506</v>
      </c>
      <c r="G15" s="200">
        <f t="shared" si="1"/>
        <v>394</v>
      </c>
    </row>
    <row r="16" spans="1:7" s="35" customFormat="1" ht="13.5" customHeight="1">
      <c r="A16" s="205" t="str">
        <f t="shared" si="0"/>
        <v>13.</v>
      </c>
      <c r="B16" s="104"/>
      <c r="C16" s="35" t="s">
        <v>327</v>
      </c>
      <c r="D16" s="36">
        <v>93</v>
      </c>
      <c r="E16" s="35" t="s">
        <v>26</v>
      </c>
      <c r="F16" s="36">
        <v>501</v>
      </c>
      <c r="G16" s="200">
        <f t="shared" si="1"/>
        <v>384</v>
      </c>
    </row>
    <row r="17" spans="1:7" s="35" customFormat="1" ht="13.5" customHeight="1">
      <c r="A17" s="205" t="str">
        <f t="shared" si="0"/>
        <v>14.</v>
      </c>
      <c r="B17" s="104"/>
      <c r="C17" s="35" t="s">
        <v>268</v>
      </c>
      <c r="D17" s="36">
        <v>93</v>
      </c>
      <c r="E17" s="35" t="s">
        <v>137</v>
      </c>
      <c r="F17" s="36">
        <v>497</v>
      </c>
      <c r="G17" s="200">
        <f t="shared" si="1"/>
        <v>377</v>
      </c>
    </row>
    <row r="18" spans="1:7" s="35" customFormat="1" ht="13.5" customHeight="1">
      <c r="A18" s="205" t="str">
        <f t="shared" si="0"/>
        <v>15.</v>
      </c>
      <c r="B18" s="104"/>
      <c r="C18" s="35" t="s">
        <v>263</v>
      </c>
      <c r="D18" s="36">
        <v>93</v>
      </c>
      <c r="E18" s="35" t="s">
        <v>134</v>
      </c>
      <c r="F18" s="36">
        <v>496</v>
      </c>
      <c r="G18" s="200">
        <f t="shared" si="1"/>
        <v>375</v>
      </c>
    </row>
    <row r="19" spans="1:7" s="35" customFormat="1" ht="13.5" customHeight="1">
      <c r="A19" s="205" t="str">
        <f t="shared" si="0"/>
        <v>16.</v>
      </c>
      <c r="B19" s="104"/>
      <c r="C19" s="35" t="s">
        <v>328</v>
      </c>
      <c r="D19" s="36">
        <v>91</v>
      </c>
      <c r="E19" s="35" t="s">
        <v>244</v>
      </c>
      <c r="F19" s="36">
        <v>477</v>
      </c>
      <c r="G19" s="200">
        <f t="shared" si="1"/>
        <v>339</v>
      </c>
    </row>
    <row r="20" spans="1:7" s="35" customFormat="1" ht="13.5" customHeight="1">
      <c r="A20" s="205" t="str">
        <f t="shared" si="0"/>
        <v>17.</v>
      </c>
      <c r="B20" s="104"/>
      <c r="C20" s="35" t="s">
        <v>329</v>
      </c>
      <c r="D20" s="36">
        <v>94</v>
      </c>
      <c r="E20" s="35" t="s">
        <v>137</v>
      </c>
      <c r="F20" s="36">
        <v>471</v>
      </c>
      <c r="G20" s="200">
        <f t="shared" si="1"/>
        <v>328</v>
      </c>
    </row>
    <row r="21" spans="1:7" s="35" customFormat="1" ht="13.5" customHeight="1">
      <c r="A21" s="205" t="str">
        <f t="shared" si="0"/>
        <v>18.</v>
      </c>
      <c r="B21" s="104"/>
      <c r="C21" s="35" t="s">
        <v>330</v>
      </c>
      <c r="D21" s="36">
        <v>92</v>
      </c>
      <c r="E21" s="35" t="s">
        <v>158</v>
      </c>
      <c r="F21" s="36">
        <v>446</v>
      </c>
      <c r="G21" s="200">
        <f t="shared" si="1"/>
        <v>283</v>
      </c>
    </row>
    <row r="22" spans="1:7" s="35" customFormat="1" ht="13.5" customHeight="1">
      <c r="A22" s="205" t="str">
        <f t="shared" si="0"/>
        <v>19.</v>
      </c>
      <c r="B22" s="104"/>
      <c r="C22" s="35" t="s">
        <v>331</v>
      </c>
      <c r="D22" s="36">
        <v>92</v>
      </c>
      <c r="E22" s="35" t="s">
        <v>208</v>
      </c>
      <c r="F22" s="36">
        <v>445</v>
      </c>
      <c r="G22" s="200">
        <f t="shared" si="1"/>
        <v>281</v>
      </c>
    </row>
    <row r="23" spans="1:7" s="35" customFormat="1" ht="13.5" customHeight="1">
      <c r="A23" s="205" t="str">
        <f t="shared" si="0"/>
        <v>20.</v>
      </c>
      <c r="B23" s="104"/>
      <c r="C23" s="35" t="s">
        <v>332</v>
      </c>
      <c r="D23" s="36">
        <v>94</v>
      </c>
      <c r="E23" s="35" t="s">
        <v>132</v>
      </c>
      <c r="F23" s="36">
        <v>442</v>
      </c>
      <c r="G23" s="200">
        <f t="shared" si="1"/>
        <v>276</v>
      </c>
    </row>
    <row r="24" spans="1:7" s="35" customFormat="1" ht="13.5" customHeight="1">
      <c r="A24" s="205" t="str">
        <f t="shared" si="0"/>
        <v>21.</v>
      </c>
      <c r="B24" s="104"/>
      <c r="C24" s="35" t="s">
        <v>333</v>
      </c>
      <c r="D24" s="36">
        <v>93</v>
      </c>
      <c r="E24" s="35" t="s">
        <v>158</v>
      </c>
      <c r="F24" s="36">
        <v>432</v>
      </c>
      <c r="G24" s="200">
        <f t="shared" si="1"/>
        <v>259</v>
      </c>
    </row>
    <row r="25" spans="1:7" s="35" customFormat="1" ht="13.5" customHeight="1">
      <c r="A25" s="205" t="str">
        <f t="shared" si="0"/>
        <v>22.</v>
      </c>
      <c r="B25" s="104"/>
      <c r="C25" s="35" t="s">
        <v>288</v>
      </c>
      <c r="D25" s="36">
        <v>94</v>
      </c>
      <c r="E25" s="35" t="s">
        <v>158</v>
      </c>
      <c r="F25" s="36">
        <v>418</v>
      </c>
      <c r="G25" s="200">
        <f t="shared" si="1"/>
        <v>235</v>
      </c>
    </row>
    <row r="26" spans="1:7" s="35" customFormat="1" ht="13.5" customHeight="1">
      <c r="A26" s="205" t="str">
        <f t="shared" si="0"/>
        <v>23.</v>
      </c>
      <c r="B26" s="104"/>
      <c r="C26" s="35" t="s">
        <v>273</v>
      </c>
      <c r="D26" s="36">
        <v>91</v>
      </c>
      <c r="E26" s="35" t="s">
        <v>137</v>
      </c>
      <c r="F26" s="36">
        <v>369</v>
      </c>
      <c r="G26" s="200">
        <f t="shared" si="1"/>
        <v>158</v>
      </c>
    </row>
    <row r="27" spans="1:7" s="35" customFormat="1" ht="13.5" customHeight="1">
      <c r="A27" s="205">
        <f t="shared" si="0"/>
      </c>
      <c r="B27" s="104"/>
      <c r="D27" s="36"/>
      <c r="F27" s="36"/>
      <c r="G27" s="200">
        <f t="shared" si="1"/>
      </c>
    </row>
    <row r="28" spans="1:7" s="35" customFormat="1" ht="13.5" customHeight="1">
      <c r="A28" s="205">
        <f t="shared" si="0"/>
      </c>
      <c r="B28" s="104"/>
      <c r="D28" s="36"/>
      <c r="F28" s="36"/>
      <c r="G28" s="200">
        <f t="shared" si="1"/>
      </c>
    </row>
    <row r="29" spans="1:7" s="35" customFormat="1" ht="13.5" customHeight="1">
      <c r="A29" s="205">
        <f t="shared" si="0"/>
      </c>
      <c r="B29" s="104"/>
      <c r="D29" s="36"/>
      <c r="F29" s="36"/>
      <c r="G29" s="200">
        <f t="shared" si="1"/>
      </c>
    </row>
    <row r="30" spans="1:7" s="35" customFormat="1" ht="13.5" customHeight="1">
      <c r="A30" s="205">
        <f t="shared" si="0"/>
      </c>
      <c r="B30" s="104"/>
      <c r="D30" s="36"/>
      <c r="F30" s="36"/>
      <c r="G30" s="200">
        <f t="shared" si="1"/>
      </c>
    </row>
    <row r="31" spans="1:7" s="35" customFormat="1" ht="13.5" customHeight="1">
      <c r="A31" s="205">
        <f t="shared" si="0"/>
      </c>
      <c r="B31" s="104"/>
      <c r="D31" s="36"/>
      <c r="F31" s="36"/>
      <c r="G31" s="200">
        <f t="shared" si="1"/>
      </c>
    </row>
    <row r="32" spans="1:7" s="35" customFormat="1" ht="13.5" customHeight="1">
      <c r="A32" s="205">
        <f t="shared" si="0"/>
      </c>
      <c r="B32" s="104"/>
      <c r="D32" s="36"/>
      <c r="F32" s="36"/>
      <c r="G32" s="200">
        <f t="shared" si="1"/>
      </c>
    </row>
    <row r="33" spans="1:7" s="35" customFormat="1" ht="13.5" customHeight="1">
      <c r="A33" s="205">
        <f t="shared" si="0"/>
      </c>
      <c r="B33" s="104"/>
      <c r="D33" s="36"/>
      <c r="F33" s="36"/>
      <c r="G33" s="200">
        <f t="shared" si="1"/>
      </c>
    </row>
    <row r="34" spans="1:7" s="35" customFormat="1" ht="13.5" customHeight="1">
      <c r="A34" s="206">
        <f t="shared" si="0"/>
      </c>
      <c r="B34" s="105"/>
      <c r="C34" s="38"/>
      <c r="D34" s="39"/>
      <c r="E34" s="38"/>
      <c r="F34" s="39"/>
      <c r="G34" s="200">
        <f t="shared" si="1"/>
      </c>
    </row>
    <row r="35" spans="1:7" s="35" customFormat="1" ht="13.5" customHeight="1">
      <c r="A35" s="205">
        <f t="shared" si="0"/>
      </c>
      <c r="B35" s="104"/>
      <c r="D35" s="36"/>
      <c r="F35" s="36"/>
      <c r="G35" s="200">
        <f t="shared" si="1"/>
      </c>
    </row>
    <row r="36" spans="1:7" s="35" customFormat="1" ht="13.5" customHeight="1">
      <c r="A36" s="205">
        <f t="shared" si="0"/>
      </c>
      <c r="B36" s="104"/>
      <c r="D36" s="36"/>
      <c r="F36" s="36"/>
      <c r="G36" s="200">
        <f t="shared" si="1"/>
      </c>
    </row>
    <row r="37" spans="1:7" s="35" customFormat="1" ht="13.5" customHeight="1">
      <c r="A37" s="205">
        <f t="shared" si="0"/>
      </c>
      <c r="B37" s="104"/>
      <c r="D37" s="36"/>
      <c r="F37" s="36"/>
      <c r="G37" s="200">
        <f t="shared" si="1"/>
      </c>
    </row>
    <row r="38" spans="1:7" s="35" customFormat="1" ht="13.5" customHeight="1">
      <c r="A38" s="205">
        <f t="shared" si="0"/>
      </c>
      <c r="B38" s="104"/>
      <c r="D38" s="36"/>
      <c r="F38" s="36"/>
      <c r="G38" s="200">
        <f t="shared" si="1"/>
      </c>
    </row>
    <row r="39" spans="1:7" s="35" customFormat="1" ht="13.5" customHeight="1">
      <c r="A39" s="205">
        <f t="shared" si="0"/>
      </c>
      <c r="B39" s="104"/>
      <c r="D39" s="36"/>
      <c r="F39" s="36"/>
      <c r="G39" s="200">
        <f t="shared" si="1"/>
      </c>
    </row>
    <row r="40" spans="1:7" s="35" customFormat="1" ht="13.5" customHeight="1">
      <c r="A40" s="205">
        <f t="shared" si="0"/>
      </c>
      <c r="B40" s="104"/>
      <c r="D40" s="36"/>
      <c r="F40" s="36"/>
      <c r="G40" s="200">
        <f t="shared" si="1"/>
      </c>
    </row>
    <row r="41" spans="1:7" s="35" customFormat="1" ht="13.5" customHeight="1">
      <c r="A41" s="205">
        <f t="shared" si="0"/>
      </c>
      <c r="B41" s="104"/>
      <c r="D41" s="36"/>
      <c r="F41" s="36"/>
      <c r="G41" s="200">
        <f t="shared" si="1"/>
      </c>
    </row>
    <row r="42" spans="1:7" s="35" customFormat="1" ht="13.5" customHeight="1">
      <c r="A42" s="205">
        <f t="shared" si="0"/>
      </c>
      <c r="B42" s="104"/>
      <c r="D42" s="36"/>
      <c r="F42" s="36"/>
      <c r="G42" s="200">
        <f t="shared" si="1"/>
      </c>
    </row>
    <row r="43" spans="1:7" s="35" customFormat="1" ht="13.5" customHeight="1">
      <c r="A43" s="205">
        <f t="shared" si="0"/>
      </c>
      <c r="B43" s="104"/>
      <c r="D43" s="36"/>
      <c r="F43" s="36"/>
      <c r="G43" s="200">
        <f t="shared" si="1"/>
      </c>
    </row>
    <row r="44" spans="1:7" s="35" customFormat="1" ht="13.5" customHeight="1">
      <c r="A44" s="205">
        <f t="shared" si="0"/>
      </c>
      <c r="B44" s="104"/>
      <c r="D44" s="36"/>
      <c r="F44" s="36"/>
      <c r="G44" s="200">
        <f t="shared" si="1"/>
      </c>
    </row>
    <row r="45" spans="1:7" s="35" customFormat="1" ht="13.5" customHeight="1">
      <c r="A45" s="205">
        <f t="shared" si="0"/>
      </c>
      <c r="B45" s="104"/>
      <c r="D45" s="36"/>
      <c r="F45" s="36"/>
      <c r="G45" s="200">
        <f t="shared" si="1"/>
      </c>
    </row>
    <row r="46" spans="1:7" s="35" customFormat="1" ht="13.5" customHeight="1">
      <c r="A46" s="205">
        <f t="shared" si="0"/>
      </c>
      <c r="B46" s="104"/>
      <c r="D46" s="36"/>
      <c r="F46" s="36"/>
      <c r="G46" s="200">
        <f t="shared" si="1"/>
      </c>
    </row>
    <row r="47" spans="1:7" s="35" customFormat="1" ht="13.5" customHeight="1">
      <c r="A47" s="205">
        <f t="shared" si="0"/>
      </c>
      <c r="B47" s="104"/>
      <c r="D47" s="36"/>
      <c r="F47" s="36"/>
      <c r="G47" s="200">
        <f t="shared" si="1"/>
      </c>
    </row>
    <row r="48" spans="1:7" s="35" customFormat="1" ht="13.5" customHeight="1">
      <c r="A48" s="205">
        <f t="shared" si="0"/>
      </c>
      <c r="B48" s="104"/>
      <c r="D48" s="36"/>
      <c r="F48" s="36"/>
      <c r="G48" s="200">
        <f t="shared" si="1"/>
      </c>
    </row>
    <row r="49" spans="1:7" s="35" customFormat="1" ht="13.5" customHeight="1">
      <c r="A49" s="205">
        <f t="shared" si="0"/>
      </c>
      <c r="B49" s="104"/>
      <c r="D49" s="36"/>
      <c r="F49" s="36"/>
      <c r="G49" s="200">
        <f t="shared" si="1"/>
      </c>
    </row>
    <row r="50" spans="1:7" s="35" customFormat="1" ht="13.5" customHeight="1">
      <c r="A50" s="205">
        <f t="shared" si="0"/>
      </c>
      <c r="B50" s="104"/>
      <c r="D50" s="36"/>
      <c r="F50" s="36"/>
      <c r="G50" s="200">
        <f t="shared" si="1"/>
      </c>
    </row>
    <row r="51" spans="1:7" s="35" customFormat="1" ht="13.5" customHeight="1">
      <c r="A51" s="206">
        <f t="shared" si="0"/>
      </c>
      <c r="B51" s="105"/>
      <c r="C51" s="38"/>
      <c r="D51" s="39"/>
      <c r="E51" s="38"/>
      <c r="F51" s="39"/>
      <c r="G51" s="200">
        <f t="shared" si="1"/>
      </c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workbookViewId="0" topLeftCell="A1">
      <selection activeCell="B1" sqref="B1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25390625" style="21" customWidth="1"/>
    <col min="5" max="5" width="26.375" style="0" customWidth="1"/>
    <col min="6" max="6" width="9.25390625" style="54" customWidth="1"/>
    <col min="7" max="7" width="9.125" style="21" customWidth="1"/>
  </cols>
  <sheetData>
    <row r="2" spans="1:7" s="28" customFormat="1" ht="29.25" customHeight="1">
      <c r="A2" s="23" t="s">
        <v>29</v>
      </c>
      <c r="B2" s="23"/>
      <c r="C2" s="24"/>
      <c r="D2" s="33"/>
      <c r="E2" s="25"/>
      <c r="F2" s="52"/>
      <c r="G2" s="27" t="s">
        <v>334</v>
      </c>
    </row>
    <row r="3" spans="1:7" s="31" customFormat="1" ht="23.25" customHeight="1" thickBot="1">
      <c r="A3" s="29"/>
      <c r="B3" s="103" t="s">
        <v>54</v>
      </c>
      <c r="C3" s="29" t="s">
        <v>22</v>
      </c>
      <c r="D3" s="34" t="s">
        <v>27</v>
      </c>
      <c r="E3" s="29" t="s">
        <v>53</v>
      </c>
      <c r="F3" s="53" t="s">
        <v>23</v>
      </c>
      <c r="G3" s="30" t="s">
        <v>24</v>
      </c>
    </row>
    <row r="4" spans="1:12" s="31" customFormat="1" ht="13.5" customHeight="1">
      <c r="A4" s="205" t="str">
        <f aca="true" t="shared" si="0" ref="A4:A51">IF(F4&gt;0,(ROW()-3)&amp;".","")</f>
        <v>1.</v>
      </c>
      <c r="B4" s="104"/>
      <c r="C4" s="35" t="s">
        <v>335</v>
      </c>
      <c r="D4" s="36">
        <v>93</v>
      </c>
      <c r="E4" s="35" t="s">
        <v>244</v>
      </c>
      <c r="F4" s="55">
        <v>12.47</v>
      </c>
      <c r="G4" s="200">
        <f aca="true" t="shared" si="1" ref="G4:G51">IF(F4&gt;0,(INT(POWER(F4-1.5,1.05)*51.39)),"")</f>
        <v>635</v>
      </c>
      <c r="H4" s="111" t="s">
        <v>56</v>
      </c>
      <c r="I4" s="112"/>
      <c r="J4" s="112"/>
      <c r="K4" s="112"/>
      <c r="L4" s="112"/>
    </row>
    <row r="5" spans="1:12" s="31" customFormat="1" ht="13.5" customHeight="1">
      <c r="A5" s="205" t="str">
        <f t="shared" si="0"/>
        <v>2.</v>
      </c>
      <c r="B5" s="104"/>
      <c r="C5" s="35" t="s">
        <v>336</v>
      </c>
      <c r="D5" s="36">
        <v>92</v>
      </c>
      <c r="E5" s="35" t="s">
        <v>138</v>
      </c>
      <c r="F5" s="55">
        <v>12.13</v>
      </c>
      <c r="G5" s="200">
        <f t="shared" si="1"/>
        <v>614</v>
      </c>
      <c r="H5" s="112" t="s">
        <v>57</v>
      </c>
      <c r="I5" s="112"/>
      <c r="J5" s="112"/>
      <c r="K5" s="112"/>
      <c r="L5" s="112"/>
    </row>
    <row r="6" spans="1:12" s="31" customFormat="1" ht="13.5" customHeight="1">
      <c r="A6" s="205" t="str">
        <f t="shared" si="0"/>
        <v>3.</v>
      </c>
      <c r="B6" s="104"/>
      <c r="C6" s="35" t="s">
        <v>326</v>
      </c>
      <c r="D6" s="36">
        <v>95</v>
      </c>
      <c r="E6" s="35" t="s">
        <v>132</v>
      </c>
      <c r="F6" s="55">
        <v>11.97</v>
      </c>
      <c r="G6" s="200">
        <f t="shared" si="1"/>
        <v>605</v>
      </c>
      <c r="H6" s="48" t="s">
        <v>32</v>
      </c>
      <c r="I6" s="48"/>
      <c r="J6" s="48"/>
      <c r="K6" s="48"/>
      <c r="L6" s="113"/>
    </row>
    <row r="7" spans="1:12" s="31" customFormat="1" ht="13.5" customHeight="1">
      <c r="A7" s="205" t="str">
        <f t="shared" si="0"/>
        <v>4.</v>
      </c>
      <c r="B7" s="104"/>
      <c r="C7" s="35" t="s">
        <v>337</v>
      </c>
      <c r="D7" s="36">
        <v>92</v>
      </c>
      <c r="E7" s="35" t="s">
        <v>132</v>
      </c>
      <c r="F7" s="55">
        <v>11.87</v>
      </c>
      <c r="G7" s="200">
        <f t="shared" si="1"/>
        <v>599</v>
      </c>
      <c r="H7" s="201" t="s">
        <v>58</v>
      </c>
      <c r="I7" s="201"/>
      <c r="J7" s="201"/>
      <c r="K7" s="201"/>
      <c r="L7" s="113"/>
    </row>
    <row r="8" spans="1:12" s="31" customFormat="1" ht="13.5" customHeight="1">
      <c r="A8" s="205" t="str">
        <f t="shared" si="0"/>
        <v>5.</v>
      </c>
      <c r="B8" s="104"/>
      <c r="C8" s="35" t="s">
        <v>338</v>
      </c>
      <c r="D8" s="36">
        <v>91</v>
      </c>
      <c r="E8" s="35" t="s">
        <v>138</v>
      </c>
      <c r="F8" s="55">
        <v>11.04</v>
      </c>
      <c r="G8" s="200">
        <f t="shared" si="1"/>
        <v>548</v>
      </c>
      <c r="H8" s="201" t="s">
        <v>59</v>
      </c>
      <c r="I8" s="201"/>
      <c r="J8" s="201"/>
      <c r="K8" s="201"/>
      <c r="L8" s="113"/>
    </row>
    <row r="9" spans="1:12" s="31" customFormat="1" ht="13.5" customHeight="1">
      <c r="A9" s="205" t="str">
        <f t="shared" si="0"/>
        <v>6.</v>
      </c>
      <c r="B9" s="104"/>
      <c r="C9" s="35" t="s">
        <v>339</v>
      </c>
      <c r="D9" s="36">
        <v>93</v>
      </c>
      <c r="E9" s="35" t="s">
        <v>26</v>
      </c>
      <c r="F9" s="55">
        <v>11.02</v>
      </c>
      <c r="G9" s="200">
        <f t="shared" si="1"/>
        <v>547</v>
      </c>
      <c r="H9" s="48" t="s">
        <v>28</v>
      </c>
      <c r="I9" s="48"/>
      <c r="J9" s="48"/>
      <c r="K9" s="48"/>
      <c r="L9" s="113"/>
    </row>
    <row r="10" spans="1:7" s="31" customFormat="1" ht="13.5" customHeight="1">
      <c r="A10" s="205" t="str">
        <f t="shared" si="0"/>
        <v>7.</v>
      </c>
      <c r="B10" s="104"/>
      <c r="C10" s="35" t="s">
        <v>340</v>
      </c>
      <c r="D10" s="36">
        <v>93</v>
      </c>
      <c r="E10" s="35" t="s">
        <v>244</v>
      </c>
      <c r="F10" s="55">
        <v>10.85</v>
      </c>
      <c r="G10" s="200">
        <f t="shared" si="1"/>
        <v>537</v>
      </c>
    </row>
    <row r="11" spans="1:7" s="31" customFormat="1" ht="13.5" customHeight="1">
      <c r="A11" s="205" t="str">
        <f t="shared" si="0"/>
        <v>8.</v>
      </c>
      <c r="B11" s="104"/>
      <c r="C11" s="35" t="s">
        <v>314</v>
      </c>
      <c r="D11" s="36">
        <v>92</v>
      </c>
      <c r="E11" s="35" t="s">
        <v>135</v>
      </c>
      <c r="F11" s="55">
        <v>10.84</v>
      </c>
      <c r="G11" s="200">
        <f t="shared" si="1"/>
        <v>536</v>
      </c>
    </row>
    <row r="12" spans="1:7" s="31" customFormat="1" ht="13.5" customHeight="1">
      <c r="A12" s="205" t="str">
        <f t="shared" si="0"/>
        <v>9.</v>
      </c>
      <c r="B12" s="104"/>
      <c r="C12" s="35" t="s">
        <v>305</v>
      </c>
      <c r="D12" s="36">
        <v>93</v>
      </c>
      <c r="E12" s="35" t="s">
        <v>135</v>
      </c>
      <c r="F12" s="55">
        <v>10.71</v>
      </c>
      <c r="G12" s="200">
        <f t="shared" si="1"/>
        <v>528</v>
      </c>
    </row>
    <row r="13" spans="1:7" s="31" customFormat="1" ht="13.5" customHeight="1">
      <c r="A13" s="205" t="str">
        <f t="shared" si="0"/>
        <v>10.</v>
      </c>
      <c r="B13" s="104"/>
      <c r="C13" s="35" t="s">
        <v>341</v>
      </c>
      <c r="D13" s="36">
        <v>91</v>
      </c>
      <c r="E13" s="35" t="s">
        <v>208</v>
      </c>
      <c r="F13" s="55">
        <v>10.48</v>
      </c>
      <c r="G13" s="200">
        <f t="shared" si="1"/>
        <v>515</v>
      </c>
    </row>
    <row r="14" spans="1:7" s="31" customFormat="1" ht="13.5" customHeight="1">
      <c r="A14" s="205" t="str">
        <f t="shared" si="0"/>
        <v>11.</v>
      </c>
      <c r="B14" s="104"/>
      <c r="C14" s="35" t="s">
        <v>342</v>
      </c>
      <c r="D14" s="36">
        <v>91</v>
      </c>
      <c r="E14" s="35" t="s">
        <v>158</v>
      </c>
      <c r="F14" s="55">
        <v>10.28</v>
      </c>
      <c r="G14" s="200">
        <f t="shared" si="1"/>
        <v>502</v>
      </c>
    </row>
    <row r="15" spans="1:7" s="31" customFormat="1" ht="13.5" customHeight="1">
      <c r="A15" s="205" t="str">
        <f t="shared" si="0"/>
        <v>12.</v>
      </c>
      <c r="B15" s="104"/>
      <c r="C15" s="35" t="s">
        <v>343</v>
      </c>
      <c r="D15" s="36">
        <v>92</v>
      </c>
      <c r="E15" s="35" t="s">
        <v>134</v>
      </c>
      <c r="F15" s="55">
        <v>10.11</v>
      </c>
      <c r="G15" s="200">
        <f t="shared" si="1"/>
        <v>492</v>
      </c>
    </row>
    <row r="16" spans="1:7" s="31" customFormat="1" ht="13.5" customHeight="1">
      <c r="A16" s="205" t="str">
        <f t="shared" si="0"/>
        <v>13.</v>
      </c>
      <c r="B16" s="104"/>
      <c r="C16" s="35" t="s">
        <v>344</v>
      </c>
      <c r="D16" s="36">
        <v>95</v>
      </c>
      <c r="E16" s="35" t="s">
        <v>208</v>
      </c>
      <c r="F16" s="55">
        <v>9.96</v>
      </c>
      <c r="G16" s="200">
        <f t="shared" si="1"/>
        <v>483</v>
      </c>
    </row>
    <row r="17" spans="1:7" s="31" customFormat="1" ht="13.5" customHeight="1">
      <c r="A17" s="205" t="str">
        <f t="shared" si="0"/>
        <v>14.</v>
      </c>
      <c r="B17" s="104"/>
      <c r="C17" s="35" t="s">
        <v>345</v>
      </c>
      <c r="D17" s="36">
        <v>93</v>
      </c>
      <c r="E17" s="35" t="s">
        <v>134</v>
      </c>
      <c r="F17" s="55">
        <v>9.62</v>
      </c>
      <c r="G17" s="200">
        <f t="shared" si="1"/>
        <v>463</v>
      </c>
    </row>
    <row r="18" spans="1:7" s="31" customFormat="1" ht="13.5" customHeight="1">
      <c r="A18" s="205" t="str">
        <f t="shared" si="0"/>
        <v>15.</v>
      </c>
      <c r="B18" s="104"/>
      <c r="C18" s="35" t="s">
        <v>346</v>
      </c>
      <c r="D18" s="36">
        <v>92</v>
      </c>
      <c r="E18" s="35" t="s">
        <v>26</v>
      </c>
      <c r="F18" s="55">
        <v>9.59</v>
      </c>
      <c r="G18" s="200">
        <f t="shared" si="1"/>
        <v>461</v>
      </c>
    </row>
    <row r="19" spans="1:7" s="31" customFormat="1" ht="13.5" customHeight="1">
      <c r="A19" s="205" t="str">
        <f t="shared" si="0"/>
        <v>16.</v>
      </c>
      <c r="B19" s="104"/>
      <c r="C19" s="35" t="s">
        <v>347</v>
      </c>
      <c r="D19" s="36">
        <v>93</v>
      </c>
      <c r="E19" s="35" t="s">
        <v>137</v>
      </c>
      <c r="F19" s="55">
        <v>9.55</v>
      </c>
      <c r="G19" s="200">
        <f t="shared" si="1"/>
        <v>459</v>
      </c>
    </row>
    <row r="20" spans="1:7" s="31" customFormat="1" ht="13.5" customHeight="1">
      <c r="A20" s="205" t="str">
        <f t="shared" si="0"/>
        <v>17.</v>
      </c>
      <c r="B20" s="104"/>
      <c r="C20" s="35" t="s">
        <v>348</v>
      </c>
      <c r="D20" s="36">
        <v>93</v>
      </c>
      <c r="E20" s="35" t="s">
        <v>158</v>
      </c>
      <c r="F20" s="55">
        <v>9.35</v>
      </c>
      <c r="G20" s="200">
        <f t="shared" si="1"/>
        <v>447</v>
      </c>
    </row>
    <row r="21" spans="1:7" s="31" customFormat="1" ht="13.5" customHeight="1">
      <c r="A21" s="205" t="str">
        <f t="shared" si="0"/>
        <v>18.</v>
      </c>
      <c r="B21" s="104"/>
      <c r="C21" s="35" t="s">
        <v>330</v>
      </c>
      <c r="D21" s="36">
        <v>92</v>
      </c>
      <c r="E21" s="35" t="s">
        <v>158</v>
      </c>
      <c r="F21" s="55">
        <v>9.29</v>
      </c>
      <c r="G21" s="200">
        <f t="shared" si="1"/>
        <v>443</v>
      </c>
    </row>
    <row r="22" spans="1:7" s="31" customFormat="1" ht="13.5" customHeight="1">
      <c r="A22" s="205" t="str">
        <f t="shared" si="0"/>
        <v>19.</v>
      </c>
      <c r="B22" s="104"/>
      <c r="C22" s="35" t="s">
        <v>349</v>
      </c>
      <c r="D22" s="36">
        <v>93</v>
      </c>
      <c r="E22" s="35" t="s">
        <v>137</v>
      </c>
      <c r="F22" s="55">
        <v>9.27</v>
      </c>
      <c r="G22" s="200">
        <f t="shared" si="1"/>
        <v>442</v>
      </c>
    </row>
    <row r="23" spans="1:7" s="31" customFormat="1" ht="13.5" customHeight="1">
      <c r="A23" s="205" t="str">
        <f t="shared" si="0"/>
        <v>20.</v>
      </c>
      <c r="B23" s="104"/>
      <c r="C23" s="35" t="s">
        <v>325</v>
      </c>
      <c r="D23" s="36">
        <v>93</v>
      </c>
      <c r="E23" s="35" t="s">
        <v>208</v>
      </c>
      <c r="F23" s="55">
        <v>8.28</v>
      </c>
      <c r="G23" s="200">
        <f t="shared" si="1"/>
        <v>383</v>
      </c>
    </row>
    <row r="24" spans="1:7" s="31" customFormat="1" ht="13.5" customHeight="1">
      <c r="A24" s="205">
        <f t="shared" si="0"/>
      </c>
      <c r="B24" s="104"/>
      <c r="C24" s="35"/>
      <c r="D24" s="36"/>
      <c r="E24" s="35"/>
      <c r="F24" s="55"/>
      <c r="G24" s="200">
        <f t="shared" si="1"/>
      </c>
    </row>
    <row r="25" spans="1:7" s="31" customFormat="1" ht="13.5" customHeight="1">
      <c r="A25" s="205">
        <f t="shared" si="0"/>
      </c>
      <c r="B25" s="104"/>
      <c r="C25" s="35"/>
      <c r="D25" s="36"/>
      <c r="E25" s="35"/>
      <c r="F25" s="55"/>
      <c r="G25" s="200">
        <f t="shared" si="1"/>
      </c>
    </row>
    <row r="26" spans="1:7" s="31" customFormat="1" ht="13.5" customHeight="1">
      <c r="A26" s="205">
        <f t="shared" si="0"/>
      </c>
      <c r="B26" s="104"/>
      <c r="C26" s="35"/>
      <c r="D26" s="36"/>
      <c r="E26" s="35"/>
      <c r="F26" s="55"/>
      <c r="G26" s="200">
        <f t="shared" si="1"/>
      </c>
    </row>
    <row r="27" spans="1:7" s="31" customFormat="1" ht="13.5" customHeight="1">
      <c r="A27" s="205">
        <f t="shared" si="0"/>
      </c>
      <c r="B27" s="104"/>
      <c r="C27" s="35"/>
      <c r="D27" s="36"/>
      <c r="E27" s="35"/>
      <c r="F27" s="55"/>
      <c r="G27" s="200">
        <f t="shared" si="1"/>
      </c>
    </row>
    <row r="28" spans="1:7" s="31" customFormat="1" ht="13.5" customHeight="1">
      <c r="A28" s="205">
        <f t="shared" si="0"/>
      </c>
      <c r="B28" s="104"/>
      <c r="C28" s="35"/>
      <c r="D28" s="36"/>
      <c r="E28" s="35"/>
      <c r="F28" s="55"/>
      <c r="G28" s="200">
        <f t="shared" si="1"/>
      </c>
    </row>
    <row r="29" spans="1:7" s="31" customFormat="1" ht="13.5" customHeight="1">
      <c r="A29" s="205">
        <f t="shared" si="0"/>
      </c>
      <c r="B29" s="104"/>
      <c r="C29" s="35"/>
      <c r="D29" s="36"/>
      <c r="E29" s="35"/>
      <c r="F29" s="55"/>
      <c r="G29" s="200">
        <f t="shared" si="1"/>
      </c>
    </row>
    <row r="30" spans="1:7" s="31" customFormat="1" ht="13.5" customHeight="1">
      <c r="A30" s="205">
        <f t="shared" si="0"/>
      </c>
      <c r="B30" s="104"/>
      <c r="C30" s="35"/>
      <c r="D30" s="36"/>
      <c r="E30" s="35"/>
      <c r="F30" s="55"/>
      <c r="G30" s="200">
        <f t="shared" si="1"/>
      </c>
    </row>
    <row r="31" spans="1:7" s="31" customFormat="1" ht="13.5" customHeight="1">
      <c r="A31" s="205">
        <f t="shared" si="0"/>
      </c>
      <c r="B31" s="104"/>
      <c r="C31" s="35"/>
      <c r="D31" s="36"/>
      <c r="E31" s="35"/>
      <c r="F31" s="55"/>
      <c r="G31" s="200">
        <f t="shared" si="1"/>
      </c>
    </row>
    <row r="32" spans="1:7" s="31" customFormat="1" ht="13.5" customHeight="1">
      <c r="A32" s="205">
        <f t="shared" si="0"/>
      </c>
      <c r="B32" s="104"/>
      <c r="C32" s="35"/>
      <c r="D32" s="36"/>
      <c r="E32" s="35"/>
      <c r="F32" s="55"/>
      <c r="G32" s="200">
        <f t="shared" si="1"/>
      </c>
    </row>
    <row r="33" spans="1:7" s="31" customFormat="1" ht="13.5" customHeight="1">
      <c r="A33" s="205">
        <f t="shared" si="0"/>
      </c>
      <c r="B33" s="104"/>
      <c r="C33" s="35"/>
      <c r="D33" s="36"/>
      <c r="E33" s="35"/>
      <c r="F33" s="55"/>
      <c r="G33" s="200">
        <f t="shared" si="1"/>
      </c>
    </row>
    <row r="34" spans="1:7" s="31" customFormat="1" ht="13.5" customHeight="1">
      <c r="A34" s="206">
        <f t="shared" si="0"/>
      </c>
      <c r="B34" s="105"/>
      <c r="C34" s="38"/>
      <c r="D34" s="39"/>
      <c r="E34" s="38"/>
      <c r="F34" s="56"/>
      <c r="G34" s="203">
        <f t="shared" si="1"/>
      </c>
    </row>
    <row r="35" spans="1:7" s="31" customFormat="1" ht="13.5" customHeight="1">
      <c r="A35" s="205">
        <f t="shared" si="0"/>
      </c>
      <c r="B35" s="104"/>
      <c r="C35" s="35"/>
      <c r="D35" s="36"/>
      <c r="E35" s="35"/>
      <c r="F35" s="55"/>
      <c r="G35" s="200">
        <f t="shared" si="1"/>
      </c>
    </row>
    <row r="36" spans="1:7" s="31" customFormat="1" ht="13.5" customHeight="1">
      <c r="A36" s="205">
        <f t="shared" si="0"/>
      </c>
      <c r="B36" s="104"/>
      <c r="C36" s="35"/>
      <c r="D36" s="36"/>
      <c r="E36" s="35"/>
      <c r="F36" s="55"/>
      <c r="G36" s="200">
        <f t="shared" si="1"/>
      </c>
    </row>
    <row r="37" spans="1:7" s="31" customFormat="1" ht="13.5" customHeight="1">
      <c r="A37" s="205">
        <f t="shared" si="0"/>
      </c>
      <c r="B37" s="104"/>
      <c r="C37" s="35"/>
      <c r="D37" s="36"/>
      <c r="E37" s="35"/>
      <c r="F37" s="55"/>
      <c r="G37" s="200">
        <f t="shared" si="1"/>
      </c>
    </row>
    <row r="38" spans="1:7" s="31" customFormat="1" ht="13.5" customHeight="1">
      <c r="A38" s="205">
        <f t="shared" si="0"/>
      </c>
      <c r="B38" s="104"/>
      <c r="C38" s="35"/>
      <c r="D38" s="36"/>
      <c r="E38" s="35"/>
      <c r="F38" s="55"/>
      <c r="G38" s="200">
        <f t="shared" si="1"/>
      </c>
    </row>
    <row r="39" spans="1:7" s="31" customFormat="1" ht="13.5" customHeight="1">
      <c r="A39" s="205">
        <f t="shared" si="0"/>
      </c>
      <c r="B39" s="104"/>
      <c r="C39" s="35"/>
      <c r="D39" s="36"/>
      <c r="E39" s="35"/>
      <c r="F39" s="55"/>
      <c r="G39" s="200">
        <f t="shared" si="1"/>
      </c>
    </row>
    <row r="40" spans="1:7" s="31" customFormat="1" ht="13.5" customHeight="1">
      <c r="A40" s="205">
        <f t="shared" si="0"/>
      </c>
      <c r="B40" s="104"/>
      <c r="C40" s="35"/>
      <c r="D40" s="36"/>
      <c r="E40" s="35"/>
      <c r="F40" s="55"/>
      <c r="G40" s="200">
        <f t="shared" si="1"/>
      </c>
    </row>
    <row r="41" spans="1:7" s="31" customFormat="1" ht="13.5" customHeight="1">
      <c r="A41" s="205">
        <f t="shared" si="0"/>
      </c>
      <c r="B41" s="104"/>
      <c r="C41" s="35"/>
      <c r="D41" s="36"/>
      <c r="E41" s="35"/>
      <c r="F41" s="55"/>
      <c r="G41" s="200">
        <f t="shared" si="1"/>
      </c>
    </row>
    <row r="42" spans="1:7" s="31" customFormat="1" ht="13.5" customHeight="1">
      <c r="A42" s="205">
        <f t="shared" si="0"/>
      </c>
      <c r="B42" s="104"/>
      <c r="C42" s="35"/>
      <c r="D42" s="36"/>
      <c r="E42" s="35"/>
      <c r="F42" s="55"/>
      <c r="G42" s="200">
        <f t="shared" si="1"/>
      </c>
    </row>
    <row r="43" spans="1:7" s="31" customFormat="1" ht="13.5" customHeight="1">
      <c r="A43" s="205">
        <f t="shared" si="0"/>
      </c>
      <c r="B43" s="104"/>
      <c r="C43" s="35"/>
      <c r="D43" s="36"/>
      <c r="E43" s="35"/>
      <c r="F43" s="55"/>
      <c r="G43" s="200">
        <f t="shared" si="1"/>
      </c>
    </row>
    <row r="44" spans="1:7" s="31" customFormat="1" ht="13.5" customHeight="1">
      <c r="A44" s="205">
        <f t="shared" si="0"/>
      </c>
      <c r="B44" s="104"/>
      <c r="C44" s="35"/>
      <c r="D44" s="36"/>
      <c r="E44" s="35"/>
      <c r="F44" s="55"/>
      <c r="G44" s="200">
        <f t="shared" si="1"/>
      </c>
    </row>
    <row r="45" spans="1:7" s="31" customFormat="1" ht="13.5" customHeight="1">
      <c r="A45" s="205">
        <f t="shared" si="0"/>
      </c>
      <c r="B45" s="104"/>
      <c r="C45" s="35"/>
      <c r="D45" s="36"/>
      <c r="E45" s="35"/>
      <c r="F45" s="55"/>
      <c r="G45" s="200">
        <f t="shared" si="1"/>
      </c>
    </row>
    <row r="46" spans="1:7" s="31" customFormat="1" ht="13.5" customHeight="1">
      <c r="A46" s="205">
        <f t="shared" si="0"/>
      </c>
      <c r="B46" s="104"/>
      <c r="C46" s="35"/>
      <c r="D46" s="36"/>
      <c r="E46" s="35"/>
      <c r="F46" s="55"/>
      <c r="G46" s="200">
        <f t="shared" si="1"/>
      </c>
    </row>
    <row r="47" spans="1:7" s="31" customFormat="1" ht="13.5" customHeight="1">
      <c r="A47" s="205">
        <f t="shared" si="0"/>
      </c>
      <c r="B47" s="104"/>
      <c r="C47" s="35"/>
      <c r="D47" s="36"/>
      <c r="E47" s="35"/>
      <c r="F47" s="55"/>
      <c r="G47" s="200">
        <f t="shared" si="1"/>
      </c>
    </row>
    <row r="48" spans="1:7" s="31" customFormat="1" ht="13.5" customHeight="1">
      <c r="A48" s="205">
        <f t="shared" si="0"/>
      </c>
      <c r="B48" s="104"/>
      <c r="C48" s="35"/>
      <c r="D48" s="36"/>
      <c r="E48" s="35"/>
      <c r="F48" s="55"/>
      <c r="G48" s="200">
        <f t="shared" si="1"/>
      </c>
    </row>
    <row r="49" spans="1:7" s="31" customFormat="1" ht="13.5" customHeight="1">
      <c r="A49" s="205">
        <f t="shared" si="0"/>
      </c>
      <c r="B49" s="104"/>
      <c r="C49" s="35"/>
      <c r="D49" s="36"/>
      <c r="E49" s="35"/>
      <c r="F49" s="55"/>
      <c r="G49" s="200">
        <f t="shared" si="1"/>
      </c>
    </row>
    <row r="50" spans="1:7" s="31" customFormat="1" ht="13.5" customHeight="1">
      <c r="A50" s="205">
        <f t="shared" si="0"/>
      </c>
      <c r="B50" s="104"/>
      <c r="C50" s="35"/>
      <c r="D50" s="36"/>
      <c r="E50" s="35"/>
      <c r="F50" s="55"/>
      <c r="G50" s="200">
        <f t="shared" si="1"/>
      </c>
    </row>
    <row r="51" spans="1:7" s="31" customFormat="1" ht="13.5" customHeight="1" thickBot="1">
      <c r="A51" s="207">
        <f t="shared" si="0"/>
      </c>
      <c r="B51" s="107"/>
      <c r="C51" s="40"/>
      <c r="D51" s="41"/>
      <c r="E51" s="40"/>
      <c r="F51" s="57"/>
      <c r="G51" s="211">
        <f t="shared" si="1"/>
      </c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2:L35"/>
  <sheetViews>
    <sheetView workbookViewId="0" topLeftCell="A1">
      <selection activeCell="B1" sqref="B1"/>
    </sheetView>
  </sheetViews>
  <sheetFormatPr defaultColWidth="9.00390625" defaultRowHeight="12.75"/>
  <cols>
    <col min="1" max="1" width="5.25390625" style="0" customWidth="1"/>
    <col min="2" max="2" width="29.125" style="0" customWidth="1"/>
    <col min="3" max="3" width="38.75390625" style="0" customWidth="1"/>
    <col min="4" max="4" width="4.375" style="21" customWidth="1"/>
    <col min="5" max="5" width="1.00390625" style="21" customWidth="1"/>
    <col min="6" max="6" width="5.00390625" style="60" customWidth="1"/>
    <col min="7" max="7" width="8.625" style="21" customWidth="1"/>
  </cols>
  <sheetData>
    <row r="2" spans="1:7" s="28" customFormat="1" ht="29.25" customHeight="1">
      <c r="A2" s="23" t="s">
        <v>30</v>
      </c>
      <c r="B2" s="24"/>
      <c r="C2" s="25"/>
      <c r="D2" s="26"/>
      <c r="E2" s="26"/>
      <c r="F2" s="58"/>
      <c r="G2" s="27" t="s">
        <v>350</v>
      </c>
    </row>
    <row r="3" spans="1:7" s="31" customFormat="1" ht="23.25" customHeight="1" thickBot="1">
      <c r="A3" s="29"/>
      <c r="B3" s="29" t="s">
        <v>53</v>
      </c>
      <c r="C3" s="29" t="s">
        <v>31</v>
      </c>
      <c r="D3" s="32"/>
      <c r="E3" s="30" t="s">
        <v>23</v>
      </c>
      <c r="F3" s="59"/>
      <c r="G3" s="30" t="s">
        <v>24</v>
      </c>
    </row>
    <row r="4" spans="1:12" s="31" customFormat="1" ht="18" customHeight="1">
      <c r="A4" s="205" t="str">
        <f>IF(D4&gt;0,(ROW()-3)&amp;".","")</f>
        <v>1.</v>
      </c>
      <c r="B4" s="35" t="s">
        <v>233</v>
      </c>
      <c r="C4" s="35"/>
      <c r="D4" s="35">
        <v>2</v>
      </c>
      <c r="E4" s="184"/>
      <c r="F4" s="185">
        <v>15.5</v>
      </c>
      <c r="G4" s="199">
        <f aca="true" t="shared" si="0" ref="G4:G35">IF(F4&lt;&gt;"",(INT(POWER(305.5-(60*D4+F4),1.85)*0.08713)),"")</f>
        <v>1165</v>
      </c>
      <c r="H4" s="111" t="s">
        <v>56</v>
      </c>
      <c r="I4" s="112"/>
      <c r="J4" s="112"/>
      <c r="K4" s="112"/>
      <c r="L4" s="112"/>
    </row>
    <row r="5" spans="1:12" s="31" customFormat="1" ht="18" customHeight="1">
      <c r="A5" s="205" t="str">
        <f>IF(D5&gt;0,(ROW()-3)&amp;".","")</f>
        <v>2.</v>
      </c>
      <c r="B5" s="35" t="s">
        <v>140</v>
      </c>
      <c r="C5" s="64"/>
      <c r="D5" s="35">
        <v>2</v>
      </c>
      <c r="E5" s="184"/>
      <c r="F5" s="185">
        <v>15.6</v>
      </c>
      <c r="G5" s="199">
        <f t="shared" si="0"/>
        <v>1164</v>
      </c>
      <c r="H5" s="112" t="s">
        <v>57</v>
      </c>
      <c r="I5" s="112"/>
      <c r="J5" s="112"/>
      <c r="K5" s="112"/>
      <c r="L5" s="112"/>
    </row>
    <row r="6" spans="1:12" s="31" customFormat="1" ht="18" customHeight="1">
      <c r="A6" s="205" t="str">
        <f>IF(D6&gt;0,(ROW()-3)&amp;".","")</f>
        <v>3.</v>
      </c>
      <c r="B6" s="35" t="s">
        <v>234</v>
      </c>
      <c r="C6" s="35"/>
      <c r="D6" s="35">
        <v>2</v>
      </c>
      <c r="E6" s="184"/>
      <c r="F6" s="61">
        <v>15.6</v>
      </c>
      <c r="G6" s="199">
        <f t="shared" si="0"/>
        <v>1164</v>
      </c>
      <c r="H6" s="48" t="s">
        <v>32</v>
      </c>
      <c r="I6" s="48"/>
      <c r="J6" s="48"/>
      <c r="K6" s="48"/>
      <c r="L6" s="113"/>
    </row>
    <row r="7" spans="1:12" s="31" customFormat="1" ht="18" customHeight="1">
      <c r="A7" s="205" t="str">
        <f>IF(D7&gt;0,(ROW()-3)&amp;".","")</f>
        <v>4.</v>
      </c>
      <c r="B7" s="35" t="s">
        <v>244</v>
      </c>
      <c r="C7" s="64"/>
      <c r="D7" s="35">
        <v>2</v>
      </c>
      <c r="E7" s="184"/>
      <c r="F7" s="185">
        <v>18.2</v>
      </c>
      <c r="G7" s="199">
        <f t="shared" si="0"/>
        <v>1131</v>
      </c>
      <c r="H7" s="201" t="s">
        <v>58</v>
      </c>
      <c r="I7" s="201"/>
      <c r="J7" s="201"/>
      <c r="K7" s="201"/>
      <c r="L7" s="113"/>
    </row>
    <row r="8" spans="1:12" s="31" customFormat="1" ht="18" customHeight="1">
      <c r="A8" s="205" t="str">
        <f>IF(D8&gt;0,(ROW()-3)&amp;".","")</f>
        <v>5.</v>
      </c>
      <c r="B8" s="35" t="s">
        <v>158</v>
      </c>
      <c r="C8" s="189"/>
      <c r="D8" s="35">
        <v>2</v>
      </c>
      <c r="E8" s="184"/>
      <c r="F8" s="61">
        <v>18.9</v>
      </c>
      <c r="G8" s="199">
        <f t="shared" si="0"/>
        <v>1122</v>
      </c>
      <c r="H8" s="201" t="s">
        <v>59</v>
      </c>
      <c r="I8" s="201"/>
      <c r="J8" s="201"/>
      <c r="K8" s="201"/>
      <c r="L8" s="113"/>
    </row>
    <row r="9" spans="1:12" s="31" customFormat="1" ht="18" customHeight="1">
      <c r="A9" s="205" t="str">
        <f>IF(F9&lt;&gt;"",(ROW()-3)&amp;".","")</f>
        <v>6.</v>
      </c>
      <c r="B9" s="35" t="s">
        <v>351</v>
      </c>
      <c r="C9" s="35"/>
      <c r="D9" s="35">
        <v>2</v>
      </c>
      <c r="E9" s="184"/>
      <c r="F9" s="61">
        <v>22.8</v>
      </c>
      <c r="G9" s="199">
        <f t="shared" si="0"/>
        <v>1074</v>
      </c>
      <c r="H9" s="48" t="s">
        <v>28</v>
      </c>
      <c r="I9" s="48"/>
      <c r="J9" s="48"/>
      <c r="K9" s="48"/>
      <c r="L9" s="113"/>
    </row>
    <row r="10" spans="1:7" s="31" customFormat="1" ht="18" customHeight="1">
      <c r="A10" s="205" t="str">
        <f aca="true" t="shared" si="1" ref="A10:A35">IF(D10&gt;0,(ROW()-3)&amp;".","")</f>
        <v>7.</v>
      </c>
      <c r="B10" s="35" t="s">
        <v>141</v>
      </c>
      <c r="C10" s="35"/>
      <c r="D10" s="138">
        <v>2</v>
      </c>
      <c r="E10" s="184" t="str">
        <f>IF(F10=0,"",":")</f>
        <v>:</v>
      </c>
      <c r="F10" s="61">
        <v>22.9</v>
      </c>
      <c r="G10" s="199">
        <f t="shared" si="0"/>
        <v>1073</v>
      </c>
    </row>
    <row r="11" spans="1:7" s="31" customFormat="1" ht="18" customHeight="1">
      <c r="A11" s="205" t="str">
        <f t="shared" si="1"/>
        <v>8.</v>
      </c>
      <c r="B11" s="35" t="s">
        <v>26</v>
      </c>
      <c r="C11" s="35"/>
      <c r="D11" s="35">
        <v>2</v>
      </c>
      <c r="E11" s="184"/>
      <c r="F11" s="185">
        <v>23</v>
      </c>
      <c r="G11" s="199">
        <f t="shared" si="0"/>
        <v>1072</v>
      </c>
    </row>
    <row r="12" spans="1:7" s="31" customFormat="1" ht="18" customHeight="1">
      <c r="A12" s="205" t="str">
        <f t="shared" si="1"/>
        <v>9.</v>
      </c>
      <c r="B12" s="35" t="s">
        <v>137</v>
      </c>
      <c r="C12" s="35"/>
      <c r="D12" s="135">
        <v>2</v>
      </c>
      <c r="E12" s="184"/>
      <c r="F12" s="190">
        <v>25.3</v>
      </c>
      <c r="G12" s="199">
        <f t="shared" si="0"/>
        <v>1044</v>
      </c>
    </row>
    <row r="13" spans="1:7" s="31" customFormat="1" ht="18" customHeight="1">
      <c r="A13" s="205" t="str">
        <f t="shared" si="1"/>
        <v>10.</v>
      </c>
      <c r="B13" s="35" t="s">
        <v>138</v>
      </c>
      <c r="C13" s="35"/>
      <c r="D13" s="35">
        <v>2</v>
      </c>
      <c r="E13" s="184"/>
      <c r="F13" s="61">
        <v>30.3</v>
      </c>
      <c r="G13" s="199">
        <f t="shared" si="0"/>
        <v>984</v>
      </c>
    </row>
    <row r="14" spans="1:7" s="31" customFormat="1" ht="18" customHeight="1">
      <c r="A14" s="205">
        <f t="shared" si="1"/>
      </c>
      <c r="B14" s="35"/>
      <c r="C14" s="35"/>
      <c r="D14" s="36"/>
      <c r="E14" s="184">
        <f aca="true" t="shared" si="2" ref="E14:E35">IF(F14=0,"",":")</f>
      </c>
      <c r="F14" s="61"/>
      <c r="G14" s="199">
        <f t="shared" si="0"/>
      </c>
    </row>
    <row r="15" spans="1:7" s="31" customFormat="1" ht="18" customHeight="1">
      <c r="A15" s="205">
        <f t="shared" si="1"/>
      </c>
      <c r="B15" s="35"/>
      <c r="C15" s="35"/>
      <c r="D15" s="36"/>
      <c r="E15" s="184">
        <f t="shared" si="2"/>
      </c>
      <c r="F15" s="61"/>
      <c r="G15" s="199">
        <f t="shared" si="0"/>
      </c>
    </row>
    <row r="16" spans="1:7" s="31" customFormat="1" ht="18" customHeight="1">
      <c r="A16" s="205">
        <f t="shared" si="1"/>
      </c>
      <c r="B16" s="64"/>
      <c r="C16" s="35"/>
      <c r="D16" s="36"/>
      <c r="E16" s="184">
        <f t="shared" si="2"/>
      </c>
      <c r="F16" s="61"/>
      <c r="G16" s="199">
        <f t="shared" si="0"/>
      </c>
    </row>
    <row r="17" spans="1:7" s="31" customFormat="1" ht="18" customHeight="1">
      <c r="A17" s="205">
        <f t="shared" si="1"/>
      </c>
      <c r="B17" s="64"/>
      <c r="C17" s="35"/>
      <c r="D17" s="36"/>
      <c r="E17" s="184">
        <f t="shared" si="2"/>
      </c>
      <c r="F17" s="61"/>
      <c r="G17" s="199">
        <f t="shared" si="0"/>
      </c>
    </row>
    <row r="18" spans="1:7" s="31" customFormat="1" ht="18" customHeight="1">
      <c r="A18" s="205">
        <f t="shared" si="1"/>
      </c>
      <c r="B18" s="64"/>
      <c r="C18" s="35"/>
      <c r="D18" s="36"/>
      <c r="E18" s="184">
        <f t="shared" si="2"/>
      </c>
      <c r="F18" s="61"/>
      <c r="G18" s="199">
        <f t="shared" si="0"/>
      </c>
    </row>
    <row r="19" spans="1:7" s="31" customFormat="1" ht="18" customHeight="1">
      <c r="A19" s="205">
        <f t="shared" si="1"/>
      </c>
      <c r="B19" s="64"/>
      <c r="C19" s="35"/>
      <c r="D19" s="36"/>
      <c r="E19" s="184">
        <f t="shared" si="2"/>
      </c>
      <c r="F19" s="61"/>
      <c r="G19" s="199">
        <f t="shared" si="0"/>
      </c>
    </row>
    <row r="20" spans="1:7" s="31" customFormat="1" ht="18" customHeight="1">
      <c r="A20" s="205">
        <f t="shared" si="1"/>
      </c>
      <c r="B20" s="64"/>
      <c r="C20" s="35"/>
      <c r="D20" s="36"/>
      <c r="E20" s="184">
        <f t="shared" si="2"/>
      </c>
      <c r="F20" s="61"/>
      <c r="G20" s="199">
        <f t="shared" si="0"/>
      </c>
    </row>
    <row r="21" spans="1:7" s="31" customFormat="1" ht="18" customHeight="1">
      <c r="A21" s="205">
        <f t="shared" si="1"/>
      </c>
      <c r="B21" s="64"/>
      <c r="C21" s="35"/>
      <c r="D21" s="36"/>
      <c r="E21" s="184">
        <f t="shared" si="2"/>
      </c>
      <c r="F21" s="61"/>
      <c r="G21" s="199">
        <f t="shared" si="0"/>
      </c>
    </row>
    <row r="22" spans="1:7" s="31" customFormat="1" ht="18" customHeight="1">
      <c r="A22" s="205">
        <f t="shared" si="1"/>
      </c>
      <c r="B22" s="64"/>
      <c r="C22" s="35"/>
      <c r="D22" s="36"/>
      <c r="E22" s="184">
        <f t="shared" si="2"/>
      </c>
      <c r="F22" s="61"/>
      <c r="G22" s="199">
        <f t="shared" si="0"/>
      </c>
    </row>
    <row r="23" spans="1:7" s="31" customFormat="1" ht="18" customHeight="1">
      <c r="A23" s="205">
        <f t="shared" si="1"/>
      </c>
      <c r="B23" s="64"/>
      <c r="C23" s="35"/>
      <c r="D23" s="36"/>
      <c r="E23" s="184">
        <f t="shared" si="2"/>
      </c>
      <c r="F23" s="61"/>
      <c r="G23" s="199">
        <f t="shared" si="0"/>
      </c>
    </row>
    <row r="24" spans="1:7" s="31" customFormat="1" ht="18" customHeight="1">
      <c r="A24" s="205">
        <f t="shared" si="1"/>
      </c>
      <c r="B24" s="64"/>
      <c r="C24" s="35"/>
      <c r="D24" s="36"/>
      <c r="E24" s="184">
        <f t="shared" si="2"/>
      </c>
      <c r="F24" s="61"/>
      <c r="G24" s="199">
        <f t="shared" si="0"/>
      </c>
    </row>
    <row r="25" spans="1:7" s="31" customFormat="1" ht="18" customHeight="1">
      <c r="A25" s="205">
        <f t="shared" si="1"/>
      </c>
      <c r="B25" s="64"/>
      <c r="C25" s="35"/>
      <c r="D25" s="36"/>
      <c r="E25" s="184">
        <f t="shared" si="2"/>
      </c>
      <c r="F25" s="61"/>
      <c r="G25" s="199">
        <f t="shared" si="0"/>
      </c>
    </row>
    <row r="26" spans="1:7" s="31" customFormat="1" ht="18" customHeight="1">
      <c r="A26" s="205">
        <f t="shared" si="1"/>
      </c>
      <c r="B26" s="64"/>
      <c r="C26" s="35"/>
      <c r="D26" s="36"/>
      <c r="E26" s="184">
        <f t="shared" si="2"/>
      </c>
      <c r="F26" s="61"/>
      <c r="G26" s="199">
        <f t="shared" si="0"/>
      </c>
    </row>
    <row r="27" spans="1:7" s="31" customFormat="1" ht="18" customHeight="1">
      <c r="A27" s="205">
        <f t="shared" si="1"/>
      </c>
      <c r="B27" s="64"/>
      <c r="C27" s="35"/>
      <c r="D27" s="36"/>
      <c r="E27" s="184">
        <f t="shared" si="2"/>
      </c>
      <c r="F27" s="61"/>
      <c r="G27" s="199">
        <f t="shared" si="0"/>
      </c>
    </row>
    <row r="28" spans="1:7" s="31" customFormat="1" ht="18" customHeight="1">
      <c r="A28" s="205">
        <f t="shared" si="1"/>
      </c>
      <c r="B28" s="64"/>
      <c r="C28" s="35"/>
      <c r="D28" s="36"/>
      <c r="E28" s="184">
        <f t="shared" si="2"/>
      </c>
      <c r="F28" s="61"/>
      <c r="G28" s="199">
        <f t="shared" si="0"/>
      </c>
    </row>
    <row r="29" spans="1:7" s="31" customFormat="1" ht="18" customHeight="1">
      <c r="A29" s="205">
        <f t="shared" si="1"/>
      </c>
      <c r="B29" s="64"/>
      <c r="C29" s="35"/>
      <c r="D29" s="36"/>
      <c r="E29" s="184">
        <f t="shared" si="2"/>
      </c>
      <c r="F29" s="61"/>
      <c r="G29" s="199">
        <f t="shared" si="0"/>
      </c>
    </row>
    <row r="30" spans="1:7" s="31" customFormat="1" ht="18" customHeight="1">
      <c r="A30" s="205">
        <f t="shared" si="1"/>
      </c>
      <c r="B30" s="64"/>
      <c r="C30" s="35"/>
      <c r="D30" s="36"/>
      <c r="E30" s="184">
        <f t="shared" si="2"/>
      </c>
      <c r="F30" s="61"/>
      <c r="G30" s="199">
        <f t="shared" si="0"/>
      </c>
    </row>
    <row r="31" spans="1:7" s="31" customFormat="1" ht="18" customHeight="1">
      <c r="A31" s="205">
        <f t="shared" si="1"/>
      </c>
      <c r="B31" s="64"/>
      <c r="C31" s="35"/>
      <c r="D31" s="36"/>
      <c r="E31" s="184">
        <f t="shared" si="2"/>
      </c>
      <c r="F31" s="61"/>
      <c r="G31" s="199">
        <f t="shared" si="0"/>
      </c>
    </row>
    <row r="32" spans="1:7" s="31" customFormat="1" ht="18" customHeight="1">
      <c r="A32" s="205">
        <f t="shared" si="1"/>
      </c>
      <c r="B32" s="64"/>
      <c r="C32" s="35"/>
      <c r="D32" s="36"/>
      <c r="E32" s="184">
        <f t="shared" si="2"/>
      </c>
      <c r="F32" s="61"/>
      <c r="G32" s="199">
        <f t="shared" si="0"/>
      </c>
    </row>
    <row r="33" spans="1:7" s="31" customFormat="1" ht="18" customHeight="1">
      <c r="A33" s="205">
        <f t="shared" si="1"/>
      </c>
      <c r="B33" s="64"/>
      <c r="C33" s="35"/>
      <c r="D33" s="36"/>
      <c r="E33" s="184">
        <f t="shared" si="2"/>
      </c>
      <c r="F33" s="61"/>
      <c r="G33" s="199">
        <f t="shared" si="0"/>
      </c>
    </row>
    <row r="34" spans="1:7" s="31" customFormat="1" ht="18" customHeight="1">
      <c r="A34" s="206">
        <f t="shared" si="1"/>
      </c>
      <c r="B34" s="64"/>
      <c r="C34" s="38"/>
      <c r="D34" s="39"/>
      <c r="E34" s="209">
        <f t="shared" si="2"/>
      </c>
      <c r="F34" s="62"/>
      <c r="G34" s="202">
        <f t="shared" si="0"/>
      </c>
    </row>
    <row r="35" spans="1:7" s="31" customFormat="1" ht="18" customHeight="1" thickBot="1">
      <c r="A35" s="207">
        <f t="shared" si="1"/>
      </c>
      <c r="B35" s="65"/>
      <c r="C35" s="40"/>
      <c r="D35" s="41"/>
      <c r="E35" s="210">
        <f t="shared" si="2"/>
      </c>
      <c r="F35" s="63"/>
      <c r="G35" s="208">
        <f t="shared" si="0"/>
      </c>
    </row>
  </sheetData>
  <dataValidations count="3">
    <dataValidation allowBlank="1" showInputMessage="1" showErrorMessage="1" prompt="Buňka obsahuje vzorec, NEPŘEPSAT!" sqref="G4:G35"/>
    <dataValidation allowBlank="1" showInputMessage="1" showErrorMessage="1" prompt="Buňka obsahuje vzorec. Nevyplňovat!" sqref="A4:A35"/>
    <dataValidation type="whole" operator="lessThanOrEqual" allowBlank="1" showInputMessage="1" showErrorMessage="1" prompt="Dvojtečka se udělá sama, až napíšeš sekundy" sqref="E4:E35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A1:J61"/>
  <sheetViews>
    <sheetView workbookViewId="0" topLeftCell="A1">
      <selection activeCell="A1" sqref="A1"/>
    </sheetView>
  </sheetViews>
  <sheetFormatPr defaultColWidth="9.00390625" defaultRowHeight="12.75"/>
  <cols>
    <col min="1" max="1" width="3.375" style="21" customWidth="1"/>
    <col min="2" max="2" width="11.25390625" style="0" customWidth="1"/>
    <col min="3" max="3" width="11.625" style="0" customWidth="1"/>
    <col min="4" max="4" width="25.00390625" style="0" customWidth="1"/>
  </cols>
  <sheetData>
    <row r="1" spans="2:9" ht="12.75">
      <c r="B1" s="116" t="s">
        <v>120</v>
      </c>
      <c r="C1" s="49"/>
      <c r="D1" s="49"/>
      <c r="E1" s="49"/>
      <c r="F1" s="134"/>
      <c r="G1" s="134"/>
      <c r="H1" s="134"/>
      <c r="I1" s="134"/>
    </row>
    <row r="2" spans="2:9" ht="12.75">
      <c r="B2" s="117" t="s">
        <v>61</v>
      </c>
      <c r="C2" s="118"/>
      <c r="D2" s="118"/>
      <c r="E2" s="118"/>
      <c r="F2" s="118"/>
      <c r="G2" s="118"/>
      <c r="H2" s="49"/>
      <c r="I2" s="49"/>
    </row>
    <row r="4" spans="1:2" ht="12.75">
      <c r="A4" s="21" t="s">
        <v>62</v>
      </c>
      <c r="B4" s="119" t="s">
        <v>63</v>
      </c>
    </row>
    <row r="5" ht="12.75">
      <c r="B5" t="s">
        <v>103</v>
      </c>
    </row>
    <row r="6" ht="12.75">
      <c r="B6" s="120" t="s">
        <v>104</v>
      </c>
    </row>
    <row r="7" ht="12.75">
      <c r="B7" s="119"/>
    </row>
    <row r="8" spans="1:2" ht="12.75">
      <c r="A8" s="21" t="s">
        <v>64</v>
      </c>
      <c r="B8" t="s">
        <v>65</v>
      </c>
    </row>
    <row r="9" ht="12.75">
      <c r="B9" t="s">
        <v>105</v>
      </c>
    </row>
    <row r="10" ht="12.75">
      <c r="B10" t="s">
        <v>106</v>
      </c>
    </row>
    <row r="11" ht="12.75">
      <c r="B11" t="s">
        <v>107</v>
      </c>
    </row>
    <row r="12" ht="12.75">
      <c r="B12" t="s">
        <v>66</v>
      </c>
    </row>
    <row r="13" ht="12.75">
      <c r="B13" t="s">
        <v>67</v>
      </c>
    </row>
    <row r="15" spans="1:9" ht="12.75">
      <c r="A15" s="21" t="s">
        <v>68</v>
      </c>
      <c r="B15" s="118" t="s">
        <v>121</v>
      </c>
      <c r="C15" s="118"/>
      <c r="D15" s="118"/>
      <c r="E15" s="118"/>
      <c r="F15" s="118"/>
      <c r="G15" s="118"/>
      <c r="H15" s="118"/>
      <c r="I15" s="118"/>
    </row>
    <row r="16" spans="2:9" ht="12.75">
      <c r="B16" s="118" t="s">
        <v>69</v>
      </c>
      <c r="C16" s="118"/>
      <c r="D16" s="118"/>
      <c r="E16" s="118"/>
      <c r="F16" s="118"/>
      <c r="G16" s="118"/>
      <c r="H16" s="118"/>
      <c r="I16" s="118"/>
    </row>
    <row r="17" spans="2:9" ht="12.75">
      <c r="B17" s="118" t="s">
        <v>70</v>
      </c>
      <c r="C17" s="118"/>
      <c r="D17" s="118"/>
      <c r="E17" s="118"/>
      <c r="F17" s="118"/>
      <c r="G17" s="118"/>
      <c r="H17" s="118"/>
      <c r="I17" s="118"/>
    </row>
    <row r="19" spans="1:2" ht="12.75">
      <c r="A19" s="21" t="s">
        <v>71</v>
      </c>
      <c r="B19" s="121" t="s">
        <v>108</v>
      </c>
    </row>
    <row r="20" ht="12.75">
      <c r="B20" t="s">
        <v>72</v>
      </c>
    </row>
    <row r="21" ht="12.75">
      <c r="B21" t="s">
        <v>73</v>
      </c>
    </row>
    <row r="22" ht="12.75">
      <c r="B22" s="121" t="s">
        <v>109</v>
      </c>
    </row>
    <row r="23" ht="12.75">
      <c r="B23" s="121"/>
    </row>
    <row r="24" spans="1:2" ht="12.75">
      <c r="A24" s="21" t="s">
        <v>74</v>
      </c>
      <c r="B24" s="121" t="s">
        <v>110</v>
      </c>
    </row>
    <row r="25" ht="12.75">
      <c r="B25" s="122" t="s">
        <v>75</v>
      </c>
    </row>
    <row r="27" spans="1:2" ht="12.75">
      <c r="A27" s="21" t="s">
        <v>76</v>
      </c>
      <c r="B27" t="s">
        <v>77</v>
      </c>
    </row>
    <row r="28" ht="12.75">
      <c r="B28" t="s">
        <v>111</v>
      </c>
    </row>
    <row r="29" ht="12.75">
      <c r="B29" t="s">
        <v>78</v>
      </c>
    </row>
    <row r="30" ht="12.75">
      <c r="B30" t="s">
        <v>79</v>
      </c>
    </row>
    <row r="32" spans="1:2" ht="12.75">
      <c r="A32" s="21" t="s">
        <v>80</v>
      </c>
      <c r="B32" t="s">
        <v>81</v>
      </c>
    </row>
    <row r="33" ht="12.75">
      <c r="B33" t="s">
        <v>112</v>
      </c>
    </row>
    <row r="34" ht="12.75">
      <c r="B34" t="s">
        <v>82</v>
      </c>
    </row>
    <row r="35" ht="12.75">
      <c r="B35" t="s">
        <v>83</v>
      </c>
    </row>
    <row r="37" spans="1:2" ht="12.75">
      <c r="A37" s="21" t="s">
        <v>84</v>
      </c>
      <c r="B37" t="s">
        <v>113</v>
      </c>
    </row>
    <row r="38" ht="12.75">
      <c r="B38" t="s">
        <v>85</v>
      </c>
    </row>
    <row r="39" ht="12.75">
      <c r="B39" t="s">
        <v>86</v>
      </c>
    </row>
    <row r="40" ht="12.75">
      <c r="B40" s="121" t="s">
        <v>114</v>
      </c>
    </row>
    <row r="42" spans="1:2" ht="12.75">
      <c r="A42" s="21" t="s">
        <v>87</v>
      </c>
      <c r="B42" s="119" t="s">
        <v>115</v>
      </c>
    </row>
    <row r="43" spans="2:9" ht="12.75">
      <c r="B43" s="119" t="s">
        <v>116</v>
      </c>
      <c r="G43" s="49"/>
      <c r="H43" s="49"/>
      <c r="I43" s="49"/>
    </row>
    <row r="44" spans="2:9" ht="12.75">
      <c r="B44" s="123" t="s">
        <v>88</v>
      </c>
      <c r="C44" s="124" t="s">
        <v>89</v>
      </c>
      <c r="E44" s="49"/>
      <c r="F44" s="49"/>
      <c r="G44" s="49"/>
      <c r="I44" s="49"/>
    </row>
    <row r="46" spans="1:2" ht="12.75">
      <c r="A46" s="21" t="s">
        <v>90</v>
      </c>
      <c r="B46" t="s">
        <v>91</v>
      </c>
    </row>
    <row r="47" ht="12.75">
      <c r="B47" t="s">
        <v>92</v>
      </c>
    </row>
    <row r="48" ht="12.75">
      <c r="B48" s="120" t="s">
        <v>93</v>
      </c>
    </row>
    <row r="50" spans="1:2" ht="12.75">
      <c r="A50" s="21" t="s">
        <v>94</v>
      </c>
      <c r="B50" s="120" t="s">
        <v>117</v>
      </c>
    </row>
    <row r="51" ht="12.75">
      <c r="B51" t="s">
        <v>95</v>
      </c>
    </row>
    <row r="52" ht="12.75">
      <c r="B52" s="120" t="s">
        <v>118</v>
      </c>
    </row>
    <row r="53" ht="12.75">
      <c r="B53" t="s">
        <v>96</v>
      </c>
    </row>
    <row r="54" ht="12.75">
      <c r="B54" t="s">
        <v>119</v>
      </c>
    </row>
    <row r="55" ht="12.75">
      <c r="B55" t="s">
        <v>97</v>
      </c>
    </row>
    <row r="57" spans="1:3" ht="12.75">
      <c r="A57" s="21" t="s">
        <v>98</v>
      </c>
      <c r="B57" s="116" t="s">
        <v>99</v>
      </c>
      <c r="C57" s="118"/>
    </row>
    <row r="59" spans="2:10" ht="12.75">
      <c r="B59" s="117" t="s">
        <v>100</v>
      </c>
      <c r="C59" s="118"/>
      <c r="D59" s="118"/>
      <c r="E59" s="118"/>
      <c r="F59" s="118"/>
      <c r="G59" s="118"/>
      <c r="H59" s="118"/>
      <c r="I59" s="49"/>
      <c r="J59" s="49"/>
    </row>
    <row r="60" spans="2:10" ht="12.75">
      <c r="B60" s="117" t="s">
        <v>101</v>
      </c>
      <c r="C60" s="118"/>
      <c r="D60" s="118"/>
      <c r="E60" s="118"/>
      <c r="F60" s="49" t="s">
        <v>102</v>
      </c>
      <c r="I60" s="49"/>
      <c r="J60" s="49"/>
    </row>
    <row r="61" spans="9:10" ht="12.75">
      <c r="I61" s="49"/>
      <c r="J61" s="49"/>
    </row>
  </sheetData>
  <printOptions/>
  <pageMargins left="0" right="0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79"/>
  <sheetViews>
    <sheetView workbookViewId="0" topLeftCell="A1">
      <selection activeCell="A1" sqref="A1"/>
    </sheetView>
  </sheetViews>
  <sheetFormatPr defaultColWidth="9.00390625" defaultRowHeight="12.75"/>
  <cols>
    <col min="1" max="1" width="12.00390625" style="0" customWidth="1"/>
    <col min="3" max="3" width="18.625" style="0" customWidth="1"/>
    <col min="5" max="5" width="24.25390625" style="0" customWidth="1"/>
    <col min="8" max="8" width="18.625" style="0" customWidth="1"/>
  </cols>
  <sheetData>
    <row r="2" ht="30">
      <c r="C2" s="212" t="s">
        <v>405</v>
      </c>
    </row>
    <row r="4" ht="18">
      <c r="D4" s="213" t="s">
        <v>406</v>
      </c>
    </row>
    <row r="7" ht="12.75">
      <c r="B7" s="120" t="s">
        <v>407</v>
      </c>
    </row>
    <row r="8" spans="3:11" ht="12.75">
      <c r="C8" s="214" t="s">
        <v>355</v>
      </c>
      <c r="D8" s="214" t="s">
        <v>356</v>
      </c>
      <c r="E8" s="214" t="s">
        <v>357</v>
      </c>
      <c r="F8" s="214" t="s">
        <v>358</v>
      </c>
      <c r="G8" s="214"/>
      <c r="H8" s="35" t="s">
        <v>148</v>
      </c>
      <c r="I8" s="36">
        <v>92</v>
      </c>
      <c r="J8" s="35" t="s">
        <v>26</v>
      </c>
      <c r="K8" s="37">
        <v>8.8</v>
      </c>
    </row>
    <row r="9" spans="1:11" ht="12.75">
      <c r="A9" s="120" t="s">
        <v>359</v>
      </c>
      <c r="B9" s="120" t="s">
        <v>62</v>
      </c>
      <c r="C9" s="35" t="s">
        <v>147</v>
      </c>
      <c r="D9" s="36">
        <v>92</v>
      </c>
      <c r="E9" s="35" t="s">
        <v>26</v>
      </c>
      <c r="F9" s="37">
        <v>8.3</v>
      </c>
      <c r="H9" s="35" t="s">
        <v>222</v>
      </c>
      <c r="I9" s="36">
        <v>93</v>
      </c>
      <c r="J9" s="35" t="s">
        <v>135</v>
      </c>
      <c r="K9" s="37">
        <v>9.5</v>
      </c>
    </row>
    <row r="10" spans="2:11" ht="12.75">
      <c r="B10" s="120" t="s">
        <v>362</v>
      </c>
      <c r="C10" s="35" t="s">
        <v>142</v>
      </c>
      <c r="D10" s="36">
        <v>93</v>
      </c>
      <c r="E10" s="35" t="s">
        <v>134</v>
      </c>
      <c r="F10" s="37">
        <v>8.5</v>
      </c>
      <c r="H10" s="35" t="s">
        <v>144</v>
      </c>
      <c r="I10" s="36">
        <v>92</v>
      </c>
      <c r="J10" s="35" t="s">
        <v>134</v>
      </c>
      <c r="K10" s="37">
        <v>9.2</v>
      </c>
    </row>
    <row r="11" spans="2:11" ht="12.75">
      <c r="B11" s="120" t="s">
        <v>363</v>
      </c>
      <c r="C11" s="38" t="s">
        <v>408</v>
      </c>
      <c r="D11" s="39">
        <v>94</v>
      </c>
      <c r="E11" s="38" t="s">
        <v>361</v>
      </c>
      <c r="F11" s="45">
        <v>8.9</v>
      </c>
      <c r="H11" s="35" t="s">
        <v>147</v>
      </c>
      <c r="I11" s="36">
        <v>92</v>
      </c>
      <c r="J11" s="35" t="s">
        <v>26</v>
      </c>
      <c r="K11" s="37">
        <v>8.3</v>
      </c>
    </row>
    <row r="12" spans="2:11" ht="12.75">
      <c r="B12" s="120" t="s">
        <v>364</v>
      </c>
      <c r="C12" s="35" t="s">
        <v>209</v>
      </c>
      <c r="D12" s="36">
        <v>91</v>
      </c>
      <c r="E12" s="35" t="s">
        <v>208</v>
      </c>
      <c r="F12" s="37">
        <v>9.2</v>
      </c>
      <c r="H12" s="35" t="s">
        <v>170</v>
      </c>
      <c r="I12" s="36">
        <v>94</v>
      </c>
      <c r="J12" s="35" t="s">
        <v>129</v>
      </c>
      <c r="K12" s="37">
        <v>8.9</v>
      </c>
    </row>
    <row r="13" spans="2:11" ht="12.75">
      <c r="B13" s="120" t="s">
        <v>74</v>
      </c>
      <c r="C13" s="35" t="s">
        <v>159</v>
      </c>
      <c r="D13" s="36">
        <v>93</v>
      </c>
      <c r="E13" s="35" t="s">
        <v>158</v>
      </c>
      <c r="F13" s="37">
        <v>9.6</v>
      </c>
      <c r="H13" s="35" t="s">
        <v>146</v>
      </c>
      <c r="I13" s="36">
        <v>91</v>
      </c>
      <c r="J13" s="35" t="s">
        <v>135</v>
      </c>
      <c r="K13" s="37">
        <v>8.7</v>
      </c>
    </row>
    <row r="14" spans="2:11" ht="12.75">
      <c r="B14" s="120"/>
      <c r="C14" s="38"/>
      <c r="D14" s="39"/>
      <c r="E14" s="217"/>
      <c r="F14" s="45"/>
      <c r="H14" s="35" t="s">
        <v>143</v>
      </c>
      <c r="I14" s="36">
        <v>92</v>
      </c>
      <c r="J14" s="35" t="s">
        <v>134</v>
      </c>
      <c r="K14" s="37">
        <v>9.1</v>
      </c>
    </row>
    <row r="15" spans="3:11" ht="12.75">
      <c r="C15" s="35"/>
      <c r="D15" s="36"/>
      <c r="E15" s="219"/>
      <c r="F15" s="37"/>
      <c r="H15" s="35" t="s">
        <v>159</v>
      </c>
      <c r="I15" s="36">
        <v>93</v>
      </c>
      <c r="J15" s="35" t="s">
        <v>158</v>
      </c>
      <c r="K15" s="37">
        <v>9.6</v>
      </c>
    </row>
    <row r="16" spans="3:11" ht="12.75">
      <c r="C16" s="35"/>
      <c r="D16" s="36"/>
      <c r="E16" s="219"/>
      <c r="F16" s="37"/>
      <c r="H16" s="35" t="s">
        <v>161</v>
      </c>
      <c r="I16" s="36">
        <v>95</v>
      </c>
      <c r="J16" s="35" t="s">
        <v>129</v>
      </c>
      <c r="K16" s="37">
        <v>9.6</v>
      </c>
    </row>
    <row r="17" spans="1:11" ht="12.75">
      <c r="A17" s="120" t="s">
        <v>365</v>
      </c>
      <c r="B17" s="120" t="s">
        <v>62</v>
      </c>
      <c r="C17" s="35" t="s">
        <v>146</v>
      </c>
      <c r="D17" s="36">
        <v>91</v>
      </c>
      <c r="E17" s="35" t="s">
        <v>135</v>
      </c>
      <c r="F17" s="37">
        <v>8.7</v>
      </c>
      <c r="H17" s="35" t="s">
        <v>151</v>
      </c>
      <c r="I17" s="36">
        <v>93</v>
      </c>
      <c r="J17" s="35" t="s">
        <v>136</v>
      </c>
      <c r="K17" s="37">
        <v>9.8</v>
      </c>
    </row>
    <row r="18" spans="2:11" ht="12.75">
      <c r="B18" s="120" t="s">
        <v>362</v>
      </c>
      <c r="C18" s="35" t="s">
        <v>148</v>
      </c>
      <c r="D18" s="36">
        <v>92</v>
      </c>
      <c r="E18" s="35" t="s">
        <v>26</v>
      </c>
      <c r="F18" s="37">
        <v>8.8</v>
      </c>
      <c r="H18" s="35" t="s">
        <v>154</v>
      </c>
      <c r="I18" s="36">
        <v>92</v>
      </c>
      <c r="J18" s="35" t="s">
        <v>132</v>
      </c>
      <c r="K18" s="37">
        <v>8.5</v>
      </c>
    </row>
    <row r="19" spans="2:11" ht="12.75">
      <c r="B19" s="120" t="s">
        <v>363</v>
      </c>
      <c r="C19" s="35" t="s">
        <v>143</v>
      </c>
      <c r="D19" s="36">
        <v>92</v>
      </c>
      <c r="E19" s="35" t="s">
        <v>134</v>
      </c>
      <c r="F19" s="37">
        <v>9.1</v>
      </c>
      <c r="H19" s="35" t="s">
        <v>155</v>
      </c>
      <c r="I19" s="36">
        <v>94</v>
      </c>
      <c r="J19" s="35" t="s">
        <v>132</v>
      </c>
      <c r="K19" s="37">
        <v>8.2</v>
      </c>
    </row>
    <row r="20" spans="2:11" ht="12.75">
      <c r="B20" s="120" t="s">
        <v>364</v>
      </c>
      <c r="C20" s="35" t="s">
        <v>149</v>
      </c>
      <c r="D20" s="36">
        <v>93</v>
      </c>
      <c r="E20" s="35" t="s">
        <v>26</v>
      </c>
      <c r="F20" s="37">
        <v>9.2</v>
      </c>
      <c r="H20" s="35" t="s">
        <v>149</v>
      </c>
      <c r="I20" s="36">
        <v>93</v>
      </c>
      <c r="J20" s="35" t="s">
        <v>26</v>
      </c>
      <c r="K20" s="37">
        <v>9.2</v>
      </c>
    </row>
    <row r="21" spans="2:11" ht="12.75">
      <c r="B21" s="120" t="s">
        <v>74</v>
      </c>
      <c r="C21" s="35" t="s">
        <v>150</v>
      </c>
      <c r="D21" s="36">
        <v>93</v>
      </c>
      <c r="E21" s="35" t="s">
        <v>136</v>
      </c>
      <c r="F21" s="37">
        <v>9.3</v>
      </c>
      <c r="H21" s="35" t="s">
        <v>210</v>
      </c>
      <c r="I21" s="36">
        <v>92</v>
      </c>
      <c r="J21" s="35" t="s">
        <v>208</v>
      </c>
      <c r="K21" s="37">
        <v>9.6</v>
      </c>
    </row>
    <row r="22" spans="2:11" ht="12.75">
      <c r="B22" s="120" t="s">
        <v>76</v>
      </c>
      <c r="C22" s="35" t="s">
        <v>210</v>
      </c>
      <c r="D22" s="36">
        <v>92</v>
      </c>
      <c r="E22" s="35" t="s">
        <v>208</v>
      </c>
      <c r="F22" s="37">
        <v>9.6</v>
      </c>
      <c r="H22" s="35" t="s">
        <v>150</v>
      </c>
      <c r="I22" s="36">
        <v>93</v>
      </c>
      <c r="J22" s="35" t="s">
        <v>136</v>
      </c>
      <c r="K22" s="37">
        <v>9.3</v>
      </c>
    </row>
    <row r="23" spans="3:11" ht="12.75">
      <c r="C23" s="35"/>
      <c r="D23" s="36"/>
      <c r="E23" s="219"/>
      <c r="F23" s="37"/>
      <c r="H23" s="35" t="s">
        <v>142</v>
      </c>
      <c r="I23" s="36">
        <v>93</v>
      </c>
      <c r="J23" s="35" t="s">
        <v>134</v>
      </c>
      <c r="K23" s="37">
        <v>8.5</v>
      </c>
    </row>
    <row r="24" spans="3:11" ht="12.75">
      <c r="C24" s="35"/>
      <c r="D24" s="36"/>
      <c r="E24" s="219"/>
      <c r="F24" s="37"/>
      <c r="H24" s="35" t="s">
        <v>209</v>
      </c>
      <c r="I24" s="36">
        <v>91</v>
      </c>
      <c r="J24" s="35" t="s">
        <v>208</v>
      </c>
      <c r="K24" s="37">
        <v>9.2</v>
      </c>
    </row>
    <row r="25" spans="1:11" ht="12.75">
      <c r="A25" s="120" t="s">
        <v>366</v>
      </c>
      <c r="B25" s="120" t="s">
        <v>62</v>
      </c>
      <c r="C25" s="35" t="s">
        <v>152</v>
      </c>
      <c r="D25" s="36">
        <v>94</v>
      </c>
      <c r="E25" s="35" t="s">
        <v>136</v>
      </c>
      <c r="F25" s="37">
        <v>8.5</v>
      </c>
      <c r="H25" s="35" t="s">
        <v>164</v>
      </c>
      <c r="I25" s="36">
        <v>93</v>
      </c>
      <c r="J25" s="35" t="s">
        <v>135</v>
      </c>
      <c r="K25" s="37">
        <v>9.7</v>
      </c>
    </row>
    <row r="26" spans="2:11" ht="12.75">
      <c r="B26" s="120" t="s">
        <v>362</v>
      </c>
      <c r="C26" s="35" t="s">
        <v>156</v>
      </c>
      <c r="D26" s="36">
        <v>93</v>
      </c>
      <c r="E26" s="35" t="s">
        <v>137</v>
      </c>
      <c r="F26" s="37">
        <v>8.8</v>
      </c>
      <c r="H26" s="35" t="s">
        <v>160</v>
      </c>
      <c r="I26" s="36">
        <v>95</v>
      </c>
      <c r="J26" s="35" t="s">
        <v>137</v>
      </c>
      <c r="K26" s="37">
        <v>8.4</v>
      </c>
    </row>
    <row r="27" spans="2:11" ht="12.75">
      <c r="B27" s="120" t="s">
        <v>363</v>
      </c>
      <c r="C27" s="35" t="s">
        <v>170</v>
      </c>
      <c r="D27" s="36">
        <v>94</v>
      </c>
      <c r="E27" s="35" t="s">
        <v>129</v>
      </c>
      <c r="F27" s="37">
        <v>8.9</v>
      </c>
      <c r="H27" s="35" t="s">
        <v>153</v>
      </c>
      <c r="I27" s="36">
        <v>95</v>
      </c>
      <c r="J27" s="35" t="s">
        <v>129</v>
      </c>
      <c r="K27" s="37">
        <v>9.9</v>
      </c>
    </row>
    <row r="28" spans="2:11" ht="12.75">
      <c r="B28" s="120" t="s">
        <v>364</v>
      </c>
      <c r="C28" s="35" t="s">
        <v>144</v>
      </c>
      <c r="D28" s="36">
        <v>92</v>
      </c>
      <c r="E28" s="35" t="s">
        <v>134</v>
      </c>
      <c r="F28" s="37">
        <v>9.2</v>
      </c>
      <c r="H28" s="35" t="s">
        <v>156</v>
      </c>
      <c r="I28" s="36">
        <v>93</v>
      </c>
      <c r="J28" s="35" t="s">
        <v>137</v>
      </c>
      <c r="K28" s="37">
        <v>8.8</v>
      </c>
    </row>
    <row r="29" spans="2:11" ht="12.75">
      <c r="B29" s="120" t="s">
        <v>74</v>
      </c>
      <c r="C29" s="35" t="s">
        <v>157</v>
      </c>
      <c r="D29" s="36">
        <v>94</v>
      </c>
      <c r="E29" s="35" t="s">
        <v>158</v>
      </c>
      <c r="F29" s="37">
        <v>10.3</v>
      </c>
      <c r="H29" s="35" t="s">
        <v>157</v>
      </c>
      <c r="I29" s="36">
        <v>94</v>
      </c>
      <c r="J29" s="35" t="s">
        <v>158</v>
      </c>
      <c r="K29" s="37">
        <v>10.3</v>
      </c>
    </row>
    <row r="30" spans="2:11" ht="12.75">
      <c r="B30" s="120"/>
      <c r="C30" s="38"/>
      <c r="D30" s="39"/>
      <c r="E30" s="217"/>
      <c r="F30" s="45"/>
      <c r="H30" s="35" t="s">
        <v>152</v>
      </c>
      <c r="I30" s="36">
        <v>94</v>
      </c>
      <c r="J30" s="35" t="s">
        <v>136</v>
      </c>
      <c r="K30" s="37">
        <v>8.5</v>
      </c>
    </row>
    <row r="31" spans="3:6" ht="12.75">
      <c r="C31" s="35"/>
      <c r="D31" s="36"/>
      <c r="E31" s="219"/>
      <c r="F31" s="37"/>
    </row>
    <row r="32" spans="3:6" ht="12.75">
      <c r="C32" s="35"/>
      <c r="D32" s="36"/>
      <c r="E32" s="219"/>
      <c r="F32" s="37"/>
    </row>
    <row r="33" spans="1:6" ht="12.75">
      <c r="A33" s="120" t="s">
        <v>367</v>
      </c>
      <c r="B33" s="120" t="s">
        <v>62</v>
      </c>
      <c r="C33" s="38" t="s">
        <v>409</v>
      </c>
      <c r="D33" s="39">
        <v>92</v>
      </c>
      <c r="E33" s="38" t="s">
        <v>361</v>
      </c>
      <c r="F33" s="45">
        <v>8</v>
      </c>
    </row>
    <row r="34" spans="2:6" ht="12.75">
      <c r="B34" s="120" t="s">
        <v>362</v>
      </c>
      <c r="C34" s="35" t="s">
        <v>222</v>
      </c>
      <c r="D34" s="36">
        <v>93</v>
      </c>
      <c r="E34" s="35" t="s">
        <v>135</v>
      </c>
      <c r="F34" s="37">
        <v>9.5</v>
      </c>
    </row>
    <row r="35" spans="2:6" ht="12.75">
      <c r="B35" s="120" t="s">
        <v>363</v>
      </c>
      <c r="C35" s="35" t="s">
        <v>164</v>
      </c>
      <c r="D35" s="36">
        <v>93</v>
      </c>
      <c r="E35" s="35" t="s">
        <v>135</v>
      </c>
      <c r="F35" s="37">
        <v>9.7</v>
      </c>
    </row>
    <row r="36" spans="2:6" ht="12.75">
      <c r="B36" s="120" t="s">
        <v>364</v>
      </c>
      <c r="C36" s="35" t="s">
        <v>151</v>
      </c>
      <c r="D36" s="36">
        <v>93</v>
      </c>
      <c r="E36" s="35" t="s">
        <v>136</v>
      </c>
      <c r="F36" s="37">
        <v>9.8</v>
      </c>
    </row>
    <row r="37" spans="2:6" ht="12.75">
      <c r="B37" s="120" t="s">
        <v>74</v>
      </c>
      <c r="C37" s="35" t="s">
        <v>161</v>
      </c>
      <c r="D37" s="36">
        <v>95</v>
      </c>
      <c r="E37" s="35" t="s">
        <v>129</v>
      </c>
      <c r="F37" s="37">
        <v>9.6</v>
      </c>
    </row>
    <row r="38" spans="2:6" ht="12.75">
      <c r="B38" s="120"/>
      <c r="C38" s="38"/>
      <c r="D38" s="39"/>
      <c r="E38" s="217"/>
      <c r="F38" s="45"/>
    </row>
    <row r="39" spans="2:6" ht="12.75">
      <c r="B39" s="120"/>
      <c r="C39" s="35"/>
      <c r="D39" s="36"/>
      <c r="E39" s="219"/>
      <c r="F39" s="37"/>
    </row>
    <row r="40" spans="2:6" ht="12.75">
      <c r="B40" s="120"/>
      <c r="C40" s="35"/>
      <c r="D40" s="36"/>
      <c r="E40" s="219"/>
      <c r="F40" s="37"/>
    </row>
    <row r="41" spans="1:6" ht="12.75">
      <c r="A41" s="120" t="s">
        <v>368</v>
      </c>
      <c r="B41" s="120" t="s">
        <v>62</v>
      </c>
      <c r="C41" s="35" t="s">
        <v>155</v>
      </c>
      <c r="D41" s="36">
        <v>94</v>
      </c>
      <c r="E41" s="35" t="s">
        <v>132</v>
      </c>
      <c r="F41" s="37">
        <v>8.2</v>
      </c>
    </row>
    <row r="42" spans="2:6" ht="12.75">
      <c r="B42" s="120" t="s">
        <v>362</v>
      </c>
      <c r="C42" s="35" t="s">
        <v>160</v>
      </c>
      <c r="D42" s="36">
        <v>95</v>
      </c>
      <c r="E42" s="35" t="s">
        <v>137</v>
      </c>
      <c r="F42" s="37">
        <v>8.4</v>
      </c>
    </row>
    <row r="43" spans="2:6" ht="12.75">
      <c r="B43" s="120" t="s">
        <v>363</v>
      </c>
      <c r="C43" s="35" t="s">
        <v>154</v>
      </c>
      <c r="D43" s="36">
        <v>92</v>
      </c>
      <c r="E43" s="35" t="s">
        <v>132</v>
      </c>
      <c r="F43" s="37">
        <v>8.5</v>
      </c>
    </row>
    <row r="44" spans="2:6" ht="12.75">
      <c r="B44" s="120" t="s">
        <v>364</v>
      </c>
      <c r="C44" s="35" t="s">
        <v>153</v>
      </c>
      <c r="D44" s="36">
        <v>95</v>
      </c>
      <c r="E44" s="35" t="s">
        <v>129</v>
      </c>
      <c r="F44" s="37">
        <v>9.9</v>
      </c>
    </row>
    <row r="45" spans="2:6" ht="12.75">
      <c r="B45" s="120"/>
      <c r="C45" s="38"/>
      <c r="D45" s="39"/>
      <c r="E45" s="217"/>
      <c r="F45" s="45"/>
    </row>
    <row r="46" spans="2:6" ht="12.75">
      <c r="B46" s="120"/>
      <c r="C46" s="35"/>
      <c r="D46" s="36"/>
      <c r="E46" s="219"/>
      <c r="F46" s="37"/>
    </row>
    <row r="47" spans="3:6" ht="12.75">
      <c r="C47" s="35"/>
      <c r="D47" s="36"/>
      <c r="E47" s="219"/>
      <c r="F47" s="37"/>
    </row>
    <row r="48" ht="12.75">
      <c r="E48" s="120"/>
    </row>
    <row r="49" spans="2:7" ht="12.75">
      <c r="B49" s="120" t="s">
        <v>410</v>
      </c>
      <c r="C49" s="120"/>
      <c r="E49" s="120"/>
      <c r="G49" s="214" t="s">
        <v>372</v>
      </c>
    </row>
    <row r="50" spans="3:7" ht="12.75">
      <c r="C50" s="214"/>
      <c r="D50" s="214"/>
      <c r="E50" s="214"/>
      <c r="F50" s="214"/>
      <c r="G50" s="214"/>
    </row>
    <row r="51" spans="2:7" ht="12.75">
      <c r="B51" t="s">
        <v>62</v>
      </c>
      <c r="C51" s="38" t="s">
        <v>409</v>
      </c>
      <c r="D51" s="39">
        <v>92</v>
      </c>
      <c r="E51" s="38" t="s">
        <v>361</v>
      </c>
      <c r="F51" s="45">
        <v>7.9</v>
      </c>
      <c r="G51">
        <v>11</v>
      </c>
    </row>
    <row r="52" spans="2:7" ht="12.75">
      <c r="B52" t="s">
        <v>362</v>
      </c>
      <c r="C52" s="35" t="s">
        <v>155</v>
      </c>
      <c r="D52" s="36">
        <v>94</v>
      </c>
      <c r="E52" s="35" t="s">
        <v>132</v>
      </c>
      <c r="F52" s="37">
        <v>8.1</v>
      </c>
      <c r="G52">
        <v>9</v>
      </c>
    </row>
    <row r="53" spans="2:7" ht="12.75">
      <c r="B53" t="s">
        <v>363</v>
      </c>
      <c r="C53" s="35" t="s">
        <v>147</v>
      </c>
      <c r="D53" s="36">
        <v>92</v>
      </c>
      <c r="E53" s="35" t="s">
        <v>26</v>
      </c>
      <c r="F53" s="37">
        <v>8.2</v>
      </c>
      <c r="G53">
        <v>8</v>
      </c>
    </row>
    <row r="54" spans="2:7" ht="12.75">
      <c r="B54" t="s">
        <v>364</v>
      </c>
      <c r="C54" s="35" t="s">
        <v>160</v>
      </c>
      <c r="D54" s="36">
        <v>95</v>
      </c>
      <c r="E54" s="35" t="s">
        <v>137</v>
      </c>
      <c r="F54" s="37">
        <v>8.4</v>
      </c>
      <c r="G54">
        <v>7</v>
      </c>
    </row>
    <row r="55" spans="2:7" ht="12.75">
      <c r="B55" t="s">
        <v>74</v>
      </c>
      <c r="C55" s="35" t="s">
        <v>142</v>
      </c>
      <c r="D55" s="36">
        <v>93</v>
      </c>
      <c r="E55" s="35" t="s">
        <v>134</v>
      </c>
      <c r="F55" s="37">
        <v>8.4</v>
      </c>
      <c r="G55">
        <v>6</v>
      </c>
    </row>
    <row r="56" spans="2:7" ht="12.75">
      <c r="B56" t="s">
        <v>76</v>
      </c>
      <c r="C56" s="35" t="s">
        <v>152</v>
      </c>
      <c r="D56" s="36">
        <v>94</v>
      </c>
      <c r="E56" s="35" t="s">
        <v>136</v>
      </c>
      <c r="F56" s="37">
        <v>8.6</v>
      </c>
      <c r="G56">
        <v>5</v>
      </c>
    </row>
    <row r="57" spans="3:6" ht="12.75">
      <c r="C57" s="35"/>
      <c r="D57" s="36"/>
      <c r="E57" s="219"/>
      <c r="F57" s="37"/>
    </row>
    <row r="58" spans="2:6" ht="12.75">
      <c r="B58" s="120" t="s">
        <v>411</v>
      </c>
      <c r="C58" s="219"/>
      <c r="D58" s="36"/>
      <c r="E58" s="219"/>
      <c r="F58" s="37"/>
    </row>
    <row r="59" spans="3:6" ht="12.75">
      <c r="C59" s="35"/>
      <c r="D59" s="36"/>
      <c r="E59" s="219"/>
      <c r="F59" s="37"/>
    </row>
    <row r="60" spans="2:7" ht="12.75">
      <c r="B60" t="s">
        <v>62</v>
      </c>
      <c r="C60" s="35" t="s">
        <v>154</v>
      </c>
      <c r="D60" s="36">
        <v>92</v>
      </c>
      <c r="E60" s="35" t="s">
        <v>132</v>
      </c>
      <c r="F60" s="37">
        <v>8.4</v>
      </c>
      <c r="G60">
        <v>4</v>
      </c>
    </row>
    <row r="61" spans="2:7" ht="12.75">
      <c r="B61" t="s">
        <v>362</v>
      </c>
      <c r="C61" s="35" t="s">
        <v>146</v>
      </c>
      <c r="D61" s="36">
        <v>91</v>
      </c>
      <c r="E61" s="35" t="s">
        <v>135</v>
      </c>
      <c r="F61" s="37">
        <v>8.6</v>
      </c>
      <c r="G61">
        <v>3</v>
      </c>
    </row>
    <row r="62" spans="2:7" ht="12.75">
      <c r="B62" t="s">
        <v>363</v>
      </c>
      <c r="C62" s="35" t="s">
        <v>156</v>
      </c>
      <c r="D62" s="36">
        <v>93</v>
      </c>
      <c r="E62" s="35" t="s">
        <v>137</v>
      </c>
      <c r="F62" s="37">
        <v>8.6</v>
      </c>
      <c r="G62">
        <v>2</v>
      </c>
    </row>
    <row r="63" spans="2:7" ht="12.75">
      <c r="B63" t="s">
        <v>364</v>
      </c>
      <c r="C63" s="38" t="s">
        <v>408</v>
      </c>
      <c r="D63" s="39">
        <v>94</v>
      </c>
      <c r="E63" s="38" t="s">
        <v>361</v>
      </c>
      <c r="F63" s="45">
        <v>8.8</v>
      </c>
      <c r="G63">
        <v>1</v>
      </c>
    </row>
    <row r="64" spans="2:6" ht="12.75">
      <c r="B64" t="s">
        <v>74</v>
      </c>
      <c r="C64" s="35" t="s">
        <v>170</v>
      </c>
      <c r="D64" s="36">
        <v>94</v>
      </c>
      <c r="E64" s="35" t="s">
        <v>129</v>
      </c>
      <c r="F64" s="37">
        <v>8.9</v>
      </c>
    </row>
    <row r="65" spans="2:6" ht="12.75">
      <c r="B65" t="s">
        <v>76</v>
      </c>
      <c r="C65" s="35" t="s">
        <v>148</v>
      </c>
      <c r="D65" s="36">
        <v>92</v>
      </c>
      <c r="E65" s="35" t="s">
        <v>26</v>
      </c>
      <c r="F65" s="37">
        <v>9</v>
      </c>
    </row>
    <row r="66" spans="3:6" ht="12.75">
      <c r="C66" s="35"/>
      <c r="D66" s="36"/>
      <c r="E66" s="35"/>
      <c r="F66" s="37"/>
    </row>
    <row r="67" spans="3:6" ht="12.75">
      <c r="C67" s="35"/>
      <c r="D67" s="36"/>
      <c r="E67" s="35"/>
      <c r="F67" s="37"/>
    </row>
    <row r="68" spans="3:6" ht="12.75">
      <c r="C68" s="35"/>
      <c r="D68" s="36"/>
      <c r="E68" s="35"/>
      <c r="F68" s="37"/>
    </row>
    <row r="69" spans="3:6" ht="12.75">
      <c r="C69" s="35"/>
      <c r="D69" s="36"/>
      <c r="E69" s="35"/>
      <c r="F69" s="37"/>
    </row>
    <row r="70" ht="12.75">
      <c r="B70" s="120" t="s">
        <v>51</v>
      </c>
    </row>
    <row r="71" spans="3:7" ht="12.75">
      <c r="C71" s="214" t="s">
        <v>355</v>
      </c>
      <c r="D71" s="214" t="s">
        <v>356</v>
      </c>
      <c r="E71" s="214" t="s">
        <v>357</v>
      </c>
      <c r="F71" s="214" t="s">
        <v>358</v>
      </c>
      <c r="G71" s="214" t="s">
        <v>372</v>
      </c>
    </row>
    <row r="72" spans="1:7" ht="12.75">
      <c r="A72" s="120"/>
      <c r="B72" s="234" t="s">
        <v>62</v>
      </c>
      <c r="C72" s="35" t="s">
        <v>409</v>
      </c>
      <c r="D72" s="36">
        <v>92</v>
      </c>
      <c r="E72" s="35" t="s">
        <v>361</v>
      </c>
      <c r="F72" s="37">
        <v>26.6</v>
      </c>
      <c r="G72">
        <v>11</v>
      </c>
    </row>
    <row r="73" spans="2:7" ht="12.75">
      <c r="B73" s="234" t="s">
        <v>362</v>
      </c>
      <c r="C73" s="35" t="s">
        <v>142</v>
      </c>
      <c r="D73" s="36">
        <v>93</v>
      </c>
      <c r="E73" s="35" t="s">
        <v>134</v>
      </c>
      <c r="F73" s="37">
        <v>29.8</v>
      </c>
      <c r="G73">
        <v>9</v>
      </c>
    </row>
    <row r="74" spans="2:7" ht="12.75">
      <c r="B74" s="234" t="s">
        <v>363</v>
      </c>
      <c r="C74" s="35" t="s">
        <v>146</v>
      </c>
      <c r="D74" s="36">
        <v>91</v>
      </c>
      <c r="E74" s="35" t="s">
        <v>135</v>
      </c>
      <c r="F74" s="37">
        <v>29.9</v>
      </c>
      <c r="G74">
        <v>7.5</v>
      </c>
    </row>
    <row r="75" spans="2:7" ht="12.75">
      <c r="B75" s="234" t="s">
        <v>364</v>
      </c>
      <c r="C75" s="35" t="s">
        <v>139</v>
      </c>
      <c r="D75" s="36">
        <v>92</v>
      </c>
      <c r="E75" s="35" t="s">
        <v>26</v>
      </c>
      <c r="F75" s="37">
        <v>29.9</v>
      </c>
      <c r="G75">
        <v>7.5</v>
      </c>
    </row>
    <row r="76" spans="2:7" ht="12.75">
      <c r="B76" s="234" t="s">
        <v>74</v>
      </c>
      <c r="C76" s="35" t="s">
        <v>162</v>
      </c>
      <c r="D76" s="36">
        <v>91</v>
      </c>
      <c r="E76" s="35" t="s">
        <v>134</v>
      </c>
      <c r="F76" s="37">
        <v>30.2</v>
      </c>
      <c r="G76">
        <v>6</v>
      </c>
    </row>
    <row r="77" spans="2:7" ht="12.75">
      <c r="B77" s="234" t="s">
        <v>76</v>
      </c>
      <c r="C77" s="35" t="s">
        <v>166</v>
      </c>
      <c r="D77" s="36">
        <v>95</v>
      </c>
      <c r="E77" s="35" t="s">
        <v>26</v>
      </c>
      <c r="F77" s="37">
        <v>30.7</v>
      </c>
      <c r="G77">
        <v>5</v>
      </c>
    </row>
    <row r="78" spans="2:7" ht="12.75">
      <c r="B78" s="234" t="s">
        <v>80</v>
      </c>
      <c r="C78" s="35" t="s">
        <v>189</v>
      </c>
      <c r="D78" s="36">
        <v>93</v>
      </c>
      <c r="E78" s="35" t="s">
        <v>135</v>
      </c>
      <c r="F78" s="37">
        <v>30.9</v>
      </c>
      <c r="G78">
        <v>3</v>
      </c>
    </row>
    <row r="79" spans="2:7" ht="12.75">
      <c r="B79" s="234" t="s">
        <v>84</v>
      </c>
      <c r="C79" s="35" t="s">
        <v>171</v>
      </c>
      <c r="D79" s="36">
        <v>93</v>
      </c>
      <c r="E79" s="35" t="s">
        <v>129</v>
      </c>
      <c r="F79" s="37">
        <v>30.9</v>
      </c>
      <c r="G79">
        <v>3</v>
      </c>
    </row>
    <row r="80" spans="1:7" ht="12.75">
      <c r="A80" s="120"/>
      <c r="B80" s="234" t="s">
        <v>87</v>
      </c>
      <c r="C80" s="35" t="s">
        <v>216</v>
      </c>
      <c r="D80" s="36">
        <v>94</v>
      </c>
      <c r="E80" s="35" t="s">
        <v>132</v>
      </c>
      <c r="F80" s="37">
        <v>30.9</v>
      </c>
      <c r="G80">
        <v>3</v>
      </c>
    </row>
    <row r="81" spans="2:7" ht="12.75">
      <c r="B81" s="234" t="s">
        <v>90</v>
      </c>
      <c r="C81" s="35" t="s">
        <v>170</v>
      </c>
      <c r="D81" s="36">
        <v>94</v>
      </c>
      <c r="E81" s="35" t="s">
        <v>129</v>
      </c>
      <c r="F81" s="37">
        <v>31</v>
      </c>
      <c r="G81">
        <v>1</v>
      </c>
    </row>
    <row r="82" spans="2:6" ht="12.75">
      <c r="B82" s="234" t="s">
        <v>94</v>
      </c>
      <c r="C82" s="35" t="s">
        <v>226</v>
      </c>
      <c r="D82" s="36">
        <v>92</v>
      </c>
      <c r="E82" s="35" t="s">
        <v>135</v>
      </c>
      <c r="F82" s="37">
        <v>31.7</v>
      </c>
    </row>
    <row r="83" spans="2:6" ht="12.75">
      <c r="B83" s="234" t="s">
        <v>98</v>
      </c>
      <c r="C83" s="35" t="s">
        <v>165</v>
      </c>
      <c r="D83" s="36">
        <v>93</v>
      </c>
      <c r="E83" s="35" t="s">
        <v>26</v>
      </c>
      <c r="F83" s="37">
        <v>32.1</v>
      </c>
    </row>
    <row r="84" spans="2:6" ht="12.75">
      <c r="B84" s="234" t="s">
        <v>376</v>
      </c>
      <c r="C84" s="35" t="s">
        <v>174</v>
      </c>
      <c r="D84" s="36">
        <v>93</v>
      </c>
      <c r="E84" s="35" t="s">
        <v>137</v>
      </c>
      <c r="F84" s="37">
        <v>32.4</v>
      </c>
    </row>
    <row r="85" spans="2:6" ht="12.75">
      <c r="B85" s="234" t="s">
        <v>377</v>
      </c>
      <c r="C85" s="35" t="s">
        <v>172</v>
      </c>
      <c r="D85" s="36">
        <v>94</v>
      </c>
      <c r="E85" s="35" t="s">
        <v>132</v>
      </c>
      <c r="F85" s="37">
        <v>32.8</v>
      </c>
    </row>
    <row r="86" spans="2:6" ht="12.75">
      <c r="B86" s="234" t="s">
        <v>378</v>
      </c>
      <c r="C86" s="35" t="s">
        <v>213</v>
      </c>
      <c r="D86" s="36">
        <v>91</v>
      </c>
      <c r="E86" s="35" t="s">
        <v>208</v>
      </c>
      <c r="F86" s="37">
        <v>33</v>
      </c>
    </row>
    <row r="87" spans="1:6" ht="12.75">
      <c r="A87" s="120"/>
      <c r="B87" s="234" t="s">
        <v>379</v>
      </c>
      <c r="C87" s="35" t="s">
        <v>168</v>
      </c>
      <c r="D87" s="36">
        <v>92</v>
      </c>
      <c r="E87" s="35" t="s">
        <v>138</v>
      </c>
      <c r="F87" s="37">
        <v>33.7</v>
      </c>
    </row>
    <row r="88" spans="2:6" ht="12.75">
      <c r="B88" s="234" t="s">
        <v>380</v>
      </c>
      <c r="C88" s="35" t="s">
        <v>212</v>
      </c>
      <c r="D88" s="36">
        <v>94</v>
      </c>
      <c r="E88" s="35" t="s">
        <v>208</v>
      </c>
      <c r="F88" s="37">
        <v>34</v>
      </c>
    </row>
    <row r="89" spans="2:6" ht="12.75">
      <c r="B89" s="234" t="s">
        <v>381</v>
      </c>
      <c r="C89" s="35" t="s">
        <v>173</v>
      </c>
      <c r="D89" s="36">
        <v>93</v>
      </c>
      <c r="E89" s="35" t="s">
        <v>137</v>
      </c>
      <c r="F89" s="37">
        <v>34.7</v>
      </c>
    </row>
    <row r="90" spans="2:6" ht="12.75">
      <c r="B90" s="234" t="s">
        <v>382</v>
      </c>
      <c r="C90" s="35" t="s">
        <v>231</v>
      </c>
      <c r="D90" s="36">
        <v>94</v>
      </c>
      <c r="E90" s="35" t="s">
        <v>138</v>
      </c>
      <c r="F90" s="37">
        <v>35</v>
      </c>
    </row>
    <row r="91" spans="2:6" ht="12.75">
      <c r="B91" s="234" t="s">
        <v>383</v>
      </c>
      <c r="C91" s="35" t="s">
        <v>169</v>
      </c>
      <c r="D91" s="36">
        <v>95</v>
      </c>
      <c r="E91" s="35" t="s">
        <v>129</v>
      </c>
      <c r="F91" s="37">
        <v>35</v>
      </c>
    </row>
    <row r="92" spans="2:6" ht="12.75">
      <c r="B92" s="234" t="s">
        <v>384</v>
      </c>
      <c r="C92" s="35" t="s">
        <v>211</v>
      </c>
      <c r="D92" s="36">
        <v>94</v>
      </c>
      <c r="E92" s="35" t="s">
        <v>208</v>
      </c>
      <c r="F92" s="37">
        <v>36.3</v>
      </c>
    </row>
    <row r="93" spans="2:6" ht="12.75">
      <c r="B93" s="234" t="s">
        <v>388</v>
      </c>
      <c r="C93" s="35" t="s">
        <v>167</v>
      </c>
      <c r="D93" s="36">
        <v>93</v>
      </c>
      <c r="E93" s="35" t="s">
        <v>138</v>
      </c>
      <c r="F93" s="37">
        <v>36.4</v>
      </c>
    </row>
    <row r="94" spans="2:6" ht="12.75">
      <c r="B94" s="234" t="s">
        <v>392</v>
      </c>
      <c r="C94" s="35" t="s">
        <v>175</v>
      </c>
      <c r="D94" s="36">
        <v>94</v>
      </c>
      <c r="E94" s="35" t="s">
        <v>158</v>
      </c>
      <c r="F94" s="37">
        <v>37.2</v>
      </c>
    </row>
    <row r="95" spans="1:6" ht="12.75">
      <c r="A95" s="120"/>
      <c r="B95" s="120"/>
      <c r="C95" s="35"/>
      <c r="D95" s="36"/>
      <c r="E95" s="219"/>
      <c r="F95" s="37"/>
    </row>
    <row r="96" spans="2:6" ht="12.75">
      <c r="B96" s="120"/>
      <c r="C96" s="35"/>
      <c r="D96" s="36"/>
      <c r="E96" s="219"/>
      <c r="F96" s="37"/>
    </row>
    <row r="97" spans="2:6" ht="12.75">
      <c r="B97" s="120"/>
      <c r="C97" s="38"/>
      <c r="D97" s="39"/>
      <c r="E97" s="217"/>
      <c r="F97" s="37"/>
    </row>
    <row r="98" spans="2:6" ht="12.75">
      <c r="B98" s="120"/>
      <c r="C98" s="35"/>
      <c r="D98" s="36"/>
      <c r="E98" s="219"/>
      <c r="F98" s="37"/>
    </row>
    <row r="99" spans="2:6" ht="12.75">
      <c r="B99" s="120"/>
      <c r="C99" s="35"/>
      <c r="D99" s="36"/>
      <c r="E99" s="219"/>
      <c r="F99" s="37"/>
    </row>
    <row r="100" spans="2:6" ht="12.75">
      <c r="B100" s="120"/>
      <c r="C100" s="35"/>
      <c r="D100" s="36"/>
      <c r="E100" s="219"/>
      <c r="F100" s="37"/>
    </row>
    <row r="101" spans="3:6" ht="12.75">
      <c r="C101" s="35"/>
      <c r="D101" s="36"/>
      <c r="E101" s="219"/>
      <c r="F101" s="37"/>
    </row>
    <row r="102" spans="3:6" ht="12.75">
      <c r="C102" s="35"/>
      <c r="D102" s="36"/>
      <c r="E102" s="35"/>
      <c r="F102" s="37"/>
    </row>
    <row r="103" spans="3:6" ht="12.75">
      <c r="C103" s="35"/>
      <c r="D103" s="36"/>
      <c r="E103" s="35"/>
      <c r="F103" s="37"/>
    </row>
    <row r="105" ht="12.75">
      <c r="B105" s="120" t="s">
        <v>52</v>
      </c>
    </row>
    <row r="106" spans="3:7" ht="12.75">
      <c r="C106" s="214" t="s">
        <v>355</v>
      </c>
      <c r="D106" s="214" t="s">
        <v>356</v>
      </c>
      <c r="E106" s="214" t="s">
        <v>357</v>
      </c>
      <c r="F106" s="214" t="s">
        <v>358</v>
      </c>
      <c r="G106" s="214" t="s">
        <v>372</v>
      </c>
    </row>
    <row r="107" spans="1:9" ht="12.75">
      <c r="A107" s="120"/>
      <c r="B107" s="21" t="s">
        <v>62</v>
      </c>
      <c r="C107" s="35" t="s">
        <v>178</v>
      </c>
      <c r="D107" s="36">
        <v>92</v>
      </c>
      <c r="E107" s="35" t="s">
        <v>135</v>
      </c>
      <c r="F107" s="220">
        <v>0.0019097222222222222</v>
      </c>
      <c r="G107" s="224">
        <v>11</v>
      </c>
      <c r="H107" s="61"/>
      <c r="I107" s="61"/>
    </row>
    <row r="108" spans="2:9" ht="12.75">
      <c r="B108" s="21" t="s">
        <v>362</v>
      </c>
      <c r="C108" s="35" t="s">
        <v>176</v>
      </c>
      <c r="D108" s="36">
        <v>93</v>
      </c>
      <c r="E108" s="35" t="s">
        <v>134</v>
      </c>
      <c r="F108" s="220">
        <v>0.0019409722222222222</v>
      </c>
      <c r="G108" s="224">
        <v>9</v>
      </c>
      <c r="H108" s="61"/>
      <c r="I108" s="61"/>
    </row>
    <row r="109" spans="2:9" ht="12.75">
      <c r="B109" s="21" t="s">
        <v>363</v>
      </c>
      <c r="C109" s="35" t="s">
        <v>183</v>
      </c>
      <c r="D109" s="36">
        <v>92</v>
      </c>
      <c r="E109" s="35" t="s">
        <v>129</v>
      </c>
      <c r="F109" s="220">
        <v>0.0019583333333333336</v>
      </c>
      <c r="G109" s="224">
        <v>8</v>
      </c>
      <c r="H109" s="61"/>
      <c r="I109" s="61"/>
    </row>
    <row r="110" spans="2:9" ht="12.75">
      <c r="B110" s="21" t="s">
        <v>364</v>
      </c>
      <c r="C110" s="35" t="s">
        <v>179</v>
      </c>
      <c r="D110" s="36">
        <v>95</v>
      </c>
      <c r="E110" s="35" t="s">
        <v>135</v>
      </c>
      <c r="F110" s="220">
        <v>0.0019780092592592592</v>
      </c>
      <c r="G110" s="224">
        <v>7</v>
      </c>
      <c r="H110" s="61"/>
      <c r="I110" s="61"/>
    </row>
    <row r="111" spans="2:9" ht="12.75">
      <c r="B111" s="21" t="s">
        <v>74</v>
      </c>
      <c r="C111" s="35" t="s">
        <v>182</v>
      </c>
      <c r="D111" s="36">
        <v>92</v>
      </c>
      <c r="E111" s="35" t="s">
        <v>138</v>
      </c>
      <c r="F111" s="220">
        <v>0.001979166666666667</v>
      </c>
      <c r="G111" s="224">
        <v>6</v>
      </c>
      <c r="H111" s="61"/>
      <c r="I111" s="61"/>
    </row>
    <row r="112" spans="2:9" ht="12.75">
      <c r="B112" s="21" t="s">
        <v>76</v>
      </c>
      <c r="C112" s="35" t="s">
        <v>185</v>
      </c>
      <c r="D112" s="36">
        <v>93</v>
      </c>
      <c r="E112" s="35" t="s">
        <v>132</v>
      </c>
      <c r="F112" s="220">
        <v>0.002017361111111111</v>
      </c>
      <c r="G112" s="224">
        <v>5</v>
      </c>
      <c r="H112" s="61"/>
      <c r="I112" s="61"/>
    </row>
    <row r="113" spans="2:9" ht="12.75">
      <c r="B113" s="21" t="s">
        <v>80</v>
      </c>
      <c r="C113" s="35" t="s">
        <v>412</v>
      </c>
      <c r="D113" s="36">
        <v>93</v>
      </c>
      <c r="E113" s="35" t="s">
        <v>361</v>
      </c>
      <c r="F113" s="220">
        <v>0.0020185185185185184</v>
      </c>
      <c r="G113" s="227">
        <v>4</v>
      </c>
      <c r="H113" s="46"/>
      <c r="I113" s="46"/>
    </row>
    <row r="114" spans="2:9" ht="12.75">
      <c r="B114" s="21" t="s">
        <v>84</v>
      </c>
      <c r="C114" s="35" t="s">
        <v>184</v>
      </c>
      <c r="D114" s="36">
        <v>94</v>
      </c>
      <c r="E114" s="35" t="s">
        <v>129</v>
      </c>
      <c r="F114" s="220">
        <v>0.0020208333333333332</v>
      </c>
      <c r="G114" s="224">
        <v>3</v>
      </c>
      <c r="H114" s="61"/>
      <c r="I114" s="61"/>
    </row>
    <row r="115" spans="2:9" ht="12.75">
      <c r="B115" s="21" t="s">
        <v>87</v>
      </c>
      <c r="C115" s="35" t="s">
        <v>413</v>
      </c>
      <c r="D115" s="36">
        <v>92</v>
      </c>
      <c r="E115" s="35" t="s">
        <v>361</v>
      </c>
      <c r="F115" s="220">
        <v>0.00203125</v>
      </c>
      <c r="G115" s="224">
        <v>2</v>
      </c>
      <c r="H115" s="61"/>
      <c r="I115" s="61"/>
    </row>
    <row r="116" spans="2:9" ht="12.75">
      <c r="B116" s="21" t="s">
        <v>90</v>
      </c>
      <c r="C116" s="35" t="s">
        <v>166</v>
      </c>
      <c r="D116" s="36">
        <v>95</v>
      </c>
      <c r="E116" s="35" t="s">
        <v>26</v>
      </c>
      <c r="F116" s="220">
        <v>0.0020925925925925925</v>
      </c>
      <c r="G116" s="224">
        <v>1</v>
      </c>
      <c r="H116" s="61"/>
      <c r="I116" s="61"/>
    </row>
    <row r="117" spans="2:9" ht="12.75">
      <c r="B117" s="21" t="s">
        <v>94</v>
      </c>
      <c r="C117" s="35" t="s">
        <v>210</v>
      </c>
      <c r="D117" s="36">
        <v>92</v>
      </c>
      <c r="E117" s="35" t="s">
        <v>208</v>
      </c>
      <c r="F117" s="220">
        <v>0.0021041666666666665</v>
      </c>
      <c r="G117" s="224"/>
      <c r="H117" s="61"/>
      <c r="I117" s="61"/>
    </row>
    <row r="118" spans="2:9" ht="12.75">
      <c r="B118" s="21" t="s">
        <v>98</v>
      </c>
      <c r="C118" s="35" t="s">
        <v>221</v>
      </c>
      <c r="D118" s="36"/>
      <c r="E118" s="35" t="s">
        <v>135</v>
      </c>
      <c r="F118" s="220">
        <v>0.0021064814814814813</v>
      </c>
      <c r="G118" s="61"/>
      <c r="H118" s="61"/>
      <c r="I118" s="61"/>
    </row>
    <row r="119" spans="2:9" ht="12.75">
      <c r="B119" s="21" t="s">
        <v>376</v>
      </c>
      <c r="C119" s="35" t="s">
        <v>217</v>
      </c>
      <c r="D119" s="36">
        <v>93</v>
      </c>
      <c r="E119" s="35" t="s">
        <v>132</v>
      </c>
      <c r="F119" s="220">
        <v>0.002125</v>
      </c>
      <c r="G119" s="61"/>
      <c r="H119" s="61"/>
      <c r="I119" s="61"/>
    </row>
    <row r="120" spans="1:9" ht="12.75">
      <c r="A120" s="120"/>
      <c r="B120" s="21" t="s">
        <v>377</v>
      </c>
      <c r="C120" s="35" t="s">
        <v>220</v>
      </c>
      <c r="D120" s="36">
        <v>92</v>
      </c>
      <c r="E120" s="35" t="s">
        <v>129</v>
      </c>
      <c r="F120" s="220">
        <v>0.002128472222222222</v>
      </c>
      <c r="G120" s="61"/>
      <c r="H120" s="61"/>
      <c r="I120" s="61"/>
    </row>
    <row r="121" spans="2:9" ht="12.75">
      <c r="B121" s="21" t="s">
        <v>378</v>
      </c>
      <c r="C121" s="35" t="s">
        <v>180</v>
      </c>
      <c r="D121" s="36">
        <v>95</v>
      </c>
      <c r="E121" s="35" t="s">
        <v>26</v>
      </c>
      <c r="F121" s="220">
        <v>0.002138888888888889</v>
      </c>
      <c r="G121" s="61"/>
      <c r="H121" s="61"/>
      <c r="I121" s="61"/>
    </row>
    <row r="122" spans="2:9" ht="12.75">
      <c r="B122" s="21" t="s">
        <v>379</v>
      </c>
      <c r="C122" s="35" t="s">
        <v>187</v>
      </c>
      <c r="D122" s="36">
        <v>94</v>
      </c>
      <c r="E122" s="35" t="s">
        <v>158</v>
      </c>
      <c r="F122" s="220">
        <v>0.002167824074074074</v>
      </c>
      <c r="G122" s="61"/>
      <c r="H122" s="61"/>
      <c r="I122" s="61"/>
    </row>
    <row r="123" spans="2:9" ht="12.75">
      <c r="B123" s="21" t="s">
        <v>380</v>
      </c>
      <c r="C123" s="35" t="s">
        <v>181</v>
      </c>
      <c r="D123" s="36">
        <v>91</v>
      </c>
      <c r="E123" s="35" t="s">
        <v>26</v>
      </c>
      <c r="F123" s="220">
        <v>0.0022847222222222223</v>
      </c>
      <c r="G123" s="61"/>
      <c r="H123" s="61"/>
      <c r="I123" s="61"/>
    </row>
    <row r="124" spans="2:9" ht="12.75">
      <c r="B124" s="21" t="s">
        <v>381</v>
      </c>
      <c r="C124" s="35" t="s">
        <v>188</v>
      </c>
      <c r="D124" s="36">
        <v>94</v>
      </c>
      <c r="E124" s="35" t="s">
        <v>158</v>
      </c>
      <c r="F124" s="220">
        <v>0.0023229166666666663</v>
      </c>
      <c r="G124" s="61"/>
      <c r="H124" s="61"/>
      <c r="I124" s="61"/>
    </row>
    <row r="125" spans="2:6" ht="12.75">
      <c r="B125" s="21" t="s">
        <v>382</v>
      </c>
      <c r="C125" s="35" t="s">
        <v>186</v>
      </c>
      <c r="D125" s="36">
        <v>95</v>
      </c>
      <c r="E125" s="35" t="s">
        <v>137</v>
      </c>
      <c r="F125" s="220">
        <v>0.002667824074074074</v>
      </c>
    </row>
    <row r="126" spans="3:6" ht="12.75">
      <c r="C126" s="35"/>
      <c r="D126" s="36"/>
      <c r="E126" s="219"/>
      <c r="F126" s="220"/>
    </row>
    <row r="127" spans="3:6" ht="12.75">
      <c r="C127" s="35"/>
      <c r="D127" s="36"/>
      <c r="E127" s="219"/>
      <c r="F127" s="220"/>
    </row>
    <row r="128" spans="3:6" ht="12.75">
      <c r="C128" s="35"/>
      <c r="D128" s="36"/>
      <c r="E128" s="1"/>
      <c r="F128" s="220"/>
    </row>
    <row r="129" spans="3:6" ht="12.75">
      <c r="C129" s="35"/>
      <c r="D129" s="36"/>
      <c r="E129" s="219"/>
      <c r="F129" s="220"/>
    </row>
    <row r="130" spans="3:6" ht="12.75">
      <c r="C130" s="35"/>
      <c r="D130" s="36"/>
      <c r="E130" s="219"/>
      <c r="F130" s="220"/>
    </row>
    <row r="131" spans="3:6" ht="12.75">
      <c r="C131" s="35"/>
      <c r="D131" s="36"/>
      <c r="E131" s="219"/>
      <c r="F131" s="220"/>
    </row>
    <row r="133" ht="12.75">
      <c r="B133" s="120" t="s">
        <v>389</v>
      </c>
    </row>
    <row r="134" spans="3:7" ht="12.75">
      <c r="C134" s="214" t="s">
        <v>355</v>
      </c>
      <c r="D134" s="214" t="s">
        <v>356</v>
      </c>
      <c r="E134" s="214" t="s">
        <v>357</v>
      </c>
      <c r="F134" s="214" t="s">
        <v>358</v>
      </c>
      <c r="G134" s="214" t="s">
        <v>372</v>
      </c>
    </row>
    <row r="135" spans="2:7" ht="12.75">
      <c r="B135" t="s">
        <v>62</v>
      </c>
      <c r="C135" s="35" t="s">
        <v>160</v>
      </c>
      <c r="D135" s="36">
        <v>95</v>
      </c>
      <c r="E135" s="35" t="s">
        <v>137</v>
      </c>
      <c r="F135" s="36">
        <v>461</v>
      </c>
      <c r="G135">
        <v>11</v>
      </c>
    </row>
    <row r="136" spans="2:7" ht="12.75">
      <c r="B136" t="s">
        <v>362</v>
      </c>
      <c r="C136" s="35" t="s">
        <v>149</v>
      </c>
      <c r="D136" s="36">
        <v>93</v>
      </c>
      <c r="E136" s="35" t="s">
        <v>26</v>
      </c>
      <c r="F136" s="36">
        <v>436</v>
      </c>
      <c r="G136">
        <v>9</v>
      </c>
    </row>
    <row r="137" spans="2:7" ht="12.75">
      <c r="B137" t="s">
        <v>363</v>
      </c>
      <c r="C137" s="35" t="s">
        <v>139</v>
      </c>
      <c r="D137" s="36">
        <v>92</v>
      </c>
      <c r="E137" s="35" t="s">
        <v>26</v>
      </c>
      <c r="F137" s="36">
        <v>430</v>
      </c>
      <c r="G137">
        <v>8</v>
      </c>
    </row>
    <row r="138" spans="2:7" ht="12.75">
      <c r="B138" t="s">
        <v>364</v>
      </c>
      <c r="C138" s="35" t="s">
        <v>194</v>
      </c>
      <c r="D138" s="36">
        <v>94</v>
      </c>
      <c r="E138" s="35" t="s">
        <v>129</v>
      </c>
      <c r="F138" s="36">
        <v>414</v>
      </c>
      <c r="G138">
        <v>7</v>
      </c>
    </row>
    <row r="139" spans="2:7" ht="12.75">
      <c r="B139" t="s">
        <v>74</v>
      </c>
      <c r="C139" s="35" t="s">
        <v>155</v>
      </c>
      <c r="D139" s="36">
        <v>94</v>
      </c>
      <c r="E139" s="35" t="s">
        <v>132</v>
      </c>
      <c r="F139" s="36">
        <v>412</v>
      </c>
      <c r="G139">
        <v>6</v>
      </c>
    </row>
    <row r="140" spans="2:7" ht="12.75">
      <c r="B140" t="s">
        <v>76</v>
      </c>
      <c r="C140" s="35" t="s">
        <v>195</v>
      </c>
      <c r="D140" s="36">
        <v>92</v>
      </c>
      <c r="E140" s="35" t="s">
        <v>132</v>
      </c>
      <c r="F140" s="36">
        <v>409</v>
      </c>
      <c r="G140">
        <v>5</v>
      </c>
    </row>
    <row r="141" spans="2:7" ht="12.75">
      <c r="B141" t="s">
        <v>80</v>
      </c>
      <c r="C141" s="35" t="s">
        <v>408</v>
      </c>
      <c r="D141" s="36">
        <v>94</v>
      </c>
      <c r="E141" s="35" t="s">
        <v>361</v>
      </c>
      <c r="F141" s="36">
        <v>406</v>
      </c>
      <c r="G141">
        <v>4</v>
      </c>
    </row>
    <row r="142" spans="2:7" ht="12.75">
      <c r="B142" t="s">
        <v>84</v>
      </c>
      <c r="C142" s="35" t="s">
        <v>163</v>
      </c>
      <c r="D142" s="36">
        <v>95</v>
      </c>
      <c r="E142" s="35" t="s">
        <v>135</v>
      </c>
      <c r="F142" s="36">
        <v>400</v>
      </c>
      <c r="G142">
        <v>3</v>
      </c>
    </row>
    <row r="143" spans="2:7" ht="12.75">
      <c r="B143" t="s">
        <v>87</v>
      </c>
      <c r="C143" s="35" t="s">
        <v>144</v>
      </c>
      <c r="D143" s="36">
        <v>92</v>
      </c>
      <c r="E143" s="35" t="s">
        <v>134</v>
      </c>
      <c r="F143" s="36">
        <v>397</v>
      </c>
      <c r="G143">
        <v>2</v>
      </c>
    </row>
    <row r="144" spans="2:7" ht="12.75">
      <c r="B144" t="s">
        <v>90</v>
      </c>
      <c r="C144" s="35" t="s">
        <v>192</v>
      </c>
      <c r="D144" s="36">
        <v>92</v>
      </c>
      <c r="E144" s="35" t="s">
        <v>134</v>
      </c>
      <c r="F144" s="36">
        <v>393</v>
      </c>
      <c r="G144">
        <v>1</v>
      </c>
    </row>
    <row r="145" spans="2:6" ht="12.75">
      <c r="B145" t="s">
        <v>94</v>
      </c>
      <c r="C145" s="35" t="s">
        <v>193</v>
      </c>
      <c r="D145" s="36">
        <v>91</v>
      </c>
      <c r="E145" s="35" t="s">
        <v>26</v>
      </c>
      <c r="F145" s="36">
        <v>389</v>
      </c>
    </row>
    <row r="146" spans="2:6" ht="12.75">
      <c r="B146" t="s">
        <v>98</v>
      </c>
      <c r="C146" s="35" t="s">
        <v>143</v>
      </c>
      <c r="D146" s="36">
        <v>92</v>
      </c>
      <c r="E146" s="35" t="s">
        <v>134</v>
      </c>
      <c r="F146" s="36">
        <v>387</v>
      </c>
    </row>
    <row r="147" spans="2:6" ht="12.75">
      <c r="B147" t="s">
        <v>376</v>
      </c>
      <c r="C147" s="35" t="s">
        <v>151</v>
      </c>
      <c r="D147" s="36">
        <v>93</v>
      </c>
      <c r="E147" s="35" t="s">
        <v>138</v>
      </c>
      <c r="F147" s="36">
        <v>387</v>
      </c>
    </row>
    <row r="148" spans="2:6" ht="12.75">
      <c r="B148" t="s">
        <v>377</v>
      </c>
      <c r="C148" s="35" t="s">
        <v>190</v>
      </c>
      <c r="D148" s="36">
        <v>91</v>
      </c>
      <c r="E148" s="35" t="s">
        <v>132</v>
      </c>
      <c r="F148" s="36">
        <v>386</v>
      </c>
    </row>
    <row r="149" spans="2:6" ht="12.75">
      <c r="B149" t="s">
        <v>378</v>
      </c>
      <c r="C149" s="35" t="s">
        <v>212</v>
      </c>
      <c r="D149" s="36">
        <v>94</v>
      </c>
      <c r="E149" s="35" t="s">
        <v>208</v>
      </c>
      <c r="F149" s="36">
        <v>386</v>
      </c>
    </row>
    <row r="150" spans="2:6" ht="12.75">
      <c r="B150" t="s">
        <v>379</v>
      </c>
      <c r="C150" s="35" t="s">
        <v>183</v>
      </c>
      <c r="D150" s="36">
        <v>92</v>
      </c>
      <c r="E150" s="35" t="s">
        <v>129</v>
      </c>
      <c r="F150" s="36">
        <v>384</v>
      </c>
    </row>
    <row r="151" spans="2:6" ht="12.75">
      <c r="B151" t="s">
        <v>380</v>
      </c>
      <c r="C151" s="35" t="s">
        <v>173</v>
      </c>
      <c r="D151" s="36">
        <v>93</v>
      </c>
      <c r="E151" s="35" t="s">
        <v>137</v>
      </c>
      <c r="F151" s="36">
        <v>366</v>
      </c>
    </row>
    <row r="152" spans="2:6" ht="12.75">
      <c r="B152" t="s">
        <v>381</v>
      </c>
      <c r="C152" s="35" t="s">
        <v>232</v>
      </c>
      <c r="D152" s="36">
        <v>93</v>
      </c>
      <c r="E152" s="35" t="s">
        <v>135</v>
      </c>
      <c r="F152" s="36">
        <v>364</v>
      </c>
    </row>
    <row r="153" spans="2:6" ht="12.75">
      <c r="B153" t="s">
        <v>382</v>
      </c>
      <c r="C153" s="35" t="s">
        <v>164</v>
      </c>
      <c r="D153" s="36">
        <v>93</v>
      </c>
      <c r="E153" s="35" t="s">
        <v>135</v>
      </c>
      <c r="F153" s="36">
        <v>348</v>
      </c>
    </row>
    <row r="154" spans="2:6" ht="12.75">
      <c r="B154" t="s">
        <v>383</v>
      </c>
      <c r="C154" s="35" t="s">
        <v>414</v>
      </c>
      <c r="D154" s="36">
        <v>92</v>
      </c>
      <c r="E154" s="35" t="s">
        <v>361</v>
      </c>
      <c r="F154" s="36">
        <v>346</v>
      </c>
    </row>
    <row r="155" spans="2:6" ht="12.75">
      <c r="B155" t="s">
        <v>384</v>
      </c>
      <c r="C155" s="35" t="s">
        <v>187</v>
      </c>
      <c r="D155" s="36">
        <v>94</v>
      </c>
      <c r="E155" s="35" t="s">
        <v>158</v>
      </c>
      <c r="F155" s="36">
        <v>341</v>
      </c>
    </row>
    <row r="156" spans="2:6" ht="12.75">
      <c r="B156" t="s">
        <v>388</v>
      </c>
      <c r="C156" s="35" t="s">
        <v>209</v>
      </c>
      <c r="D156" s="36">
        <v>91</v>
      </c>
      <c r="E156" s="35" t="s">
        <v>208</v>
      </c>
      <c r="F156" s="36">
        <v>338</v>
      </c>
    </row>
    <row r="157" spans="2:6" ht="12.75">
      <c r="B157" t="s">
        <v>392</v>
      </c>
      <c r="C157" s="35" t="s">
        <v>175</v>
      </c>
      <c r="D157" s="36">
        <v>94</v>
      </c>
      <c r="E157" s="35" t="s">
        <v>158</v>
      </c>
      <c r="F157" s="36">
        <v>306</v>
      </c>
    </row>
    <row r="158" spans="3:6" ht="12.75">
      <c r="C158" s="35"/>
      <c r="D158" s="36"/>
      <c r="E158" s="219"/>
      <c r="F158" s="36"/>
    </row>
    <row r="159" spans="3:6" ht="12.75">
      <c r="C159" s="35"/>
      <c r="D159" s="36"/>
      <c r="E159" s="219"/>
      <c r="F159" s="36"/>
    </row>
    <row r="160" spans="3:6" ht="12.75">
      <c r="C160" s="35"/>
      <c r="D160" s="36"/>
      <c r="E160" s="1"/>
      <c r="F160" s="36"/>
    </row>
    <row r="161" spans="3:6" ht="12.75">
      <c r="C161" s="35"/>
      <c r="D161" s="36"/>
      <c r="E161" s="219"/>
      <c r="F161" s="36"/>
    </row>
    <row r="162" spans="3:6" ht="12.75">
      <c r="C162" s="35"/>
      <c r="D162" s="36"/>
      <c r="E162" s="219"/>
      <c r="F162" s="36"/>
    </row>
    <row r="163" spans="3:6" ht="12.75">
      <c r="C163" s="35"/>
      <c r="D163" s="36"/>
      <c r="E163" s="219"/>
      <c r="F163" s="36"/>
    </row>
    <row r="164" spans="3:6" ht="12.75">
      <c r="C164" s="35"/>
      <c r="D164" s="36"/>
      <c r="E164" s="219"/>
      <c r="F164" s="36"/>
    </row>
    <row r="165" spans="3:6" ht="12.75">
      <c r="C165" s="35"/>
      <c r="D165" s="36"/>
      <c r="E165" s="219"/>
      <c r="F165" s="36"/>
    </row>
    <row r="166" ht="12.75">
      <c r="F166" s="222"/>
    </row>
    <row r="167" ht="12.75">
      <c r="B167" s="120" t="s">
        <v>395</v>
      </c>
    </row>
    <row r="168" spans="3:7" ht="12.75">
      <c r="C168" s="214" t="s">
        <v>355</v>
      </c>
      <c r="D168" s="214" t="s">
        <v>356</v>
      </c>
      <c r="E168" s="214" t="s">
        <v>357</v>
      </c>
      <c r="F168" s="214" t="s">
        <v>358</v>
      </c>
      <c r="G168" s="214" t="s">
        <v>372</v>
      </c>
    </row>
    <row r="169" spans="2:7" ht="12.75">
      <c r="B169" t="s">
        <v>62</v>
      </c>
      <c r="C169" s="35" t="s">
        <v>177</v>
      </c>
      <c r="D169" s="36">
        <v>95</v>
      </c>
      <c r="E169" s="35" t="s">
        <v>134</v>
      </c>
      <c r="F169" s="36">
        <v>146</v>
      </c>
      <c r="G169" s="235">
        <v>11</v>
      </c>
    </row>
    <row r="170" spans="2:7" ht="12.75">
      <c r="B170" t="s">
        <v>362</v>
      </c>
      <c r="C170" s="35" t="s">
        <v>190</v>
      </c>
      <c r="D170" s="36">
        <v>92</v>
      </c>
      <c r="E170" s="35" t="s">
        <v>132</v>
      </c>
      <c r="F170" s="36">
        <v>146</v>
      </c>
      <c r="G170">
        <v>9</v>
      </c>
    </row>
    <row r="171" spans="2:7" ht="12.75">
      <c r="B171" t="s">
        <v>363</v>
      </c>
      <c r="C171" s="35" t="s">
        <v>191</v>
      </c>
      <c r="D171" s="36">
        <v>94</v>
      </c>
      <c r="E171" s="35" t="s">
        <v>137</v>
      </c>
      <c r="F171" s="36">
        <v>142</v>
      </c>
      <c r="G171">
        <v>8</v>
      </c>
    </row>
    <row r="172" spans="2:7" ht="12.75">
      <c r="B172" t="s">
        <v>364</v>
      </c>
      <c r="C172" s="35" t="s">
        <v>415</v>
      </c>
      <c r="D172" s="36"/>
      <c r="E172" s="236" t="s">
        <v>361</v>
      </c>
      <c r="F172" s="36">
        <v>138</v>
      </c>
      <c r="G172">
        <v>7</v>
      </c>
    </row>
    <row r="173" spans="2:7" ht="12.75">
      <c r="B173" t="s">
        <v>74</v>
      </c>
      <c r="C173" s="35" t="s">
        <v>180</v>
      </c>
      <c r="D173" s="36">
        <v>95</v>
      </c>
      <c r="E173" s="35" t="s">
        <v>26</v>
      </c>
      <c r="F173" s="36">
        <v>138</v>
      </c>
      <c r="G173">
        <v>6</v>
      </c>
    </row>
    <row r="174" spans="2:7" ht="12.75">
      <c r="B174" t="s">
        <v>76</v>
      </c>
      <c r="C174" s="35" t="s">
        <v>154</v>
      </c>
      <c r="D174" s="36">
        <v>92</v>
      </c>
      <c r="E174" s="35" t="s">
        <v>132</v>
      </c>
      <c r="F174" s="36">
        <v>134</v>
      </c>
      <c r="G174">
        <v>5</v>
      </c>
    </row>
    <row r="175" spans="2:7" ht="12.75">
      <c r="B175" t="s">
        <v>80</v>
      </c>
      <c r="C175" s="35" t="s">
        <v>227</v>
      </c>
      <c r="D175" s="36">
        <v>92</v>
      </c>
      <c r="E175" s="35" t="s">
        <v>26</v>
      </c>
      <c r="F175" s="36">
        <v>134</v>
      </c>
      <c r="G175">
        <v>4</v>
      </c>
    </row>
    <row r="176" spans="2:7" ht="12.75">
      <c r="B176" t="s">
        <v>84</v>
      </c>
      <c r="C176" s="35" t="s">
        <v>230</v>
      </c>
      <c r="D176" s="36">
        <v>92</v>
      </c>
      <c r="E176" s="35" t="s">
        <v>138</v>
      </c>
      <c r="F176" s="36">
        <v>130</v>
      </c>
      <c r="G176">
        <v>3</v>
      </c>
    </row>
    <row r="177" spans="3:6" ht="12.75">
      <c r="C177" s="35" t="s">
        <v>228</v>
      </c>
      <c r="D177" s="36">
        <v>95</v>
      </c>
      <c r="E177" s="35" t="s">
        <v>26</v>
      </c>
      <c r="F177" s="36">
        <v>130</v>
      </c>
    </row>
    <row r="178" spans="2:7" ht="12.75">
      <c r="B178" t="s">
        <v>87</v>
      </c>
      <c r="C178" s="35" t="s">
        <v>176</v>
      </c>
      <c r="D178" s="36">
        <v>93</v>
      </c>
      <c r="E178" s="35" t="s">
        <v>134</v>
      </c>
      <c r="F178" s="36">
        <v>130</v>
      </c>
      <c r="G178">
        <v>2</v>
      </c>
    </row>
    <row r="179" spans="2:7" ht="12.75">
      <c r="B179" t="s">
        <v>90</v>
      </c>
      <c r="C179" s="35" t="s">
        <v>229</v>
      </c>
      <c r="D179" s="36">
        <v>93</v>
      </c>
      <c r="E179" s="35" t="s">
        <v>138</v>
      </c>
      <c r="F179" s="36">
        <v>130</v>
      </c>
      <c r="G179">
        <v>1</v>
      </c>
    </row>
    <row r="180" spans="2:6" ht="12.75">
      <c r="B180" t="s">
        <v>98</v>
      </c>
      <c r="C180" s="35" t="s">
        <v>214</v>
      </c>
      <c r="D180" s="36">
        <v>91</v>
      </c>
      <c r="E180" s="35" t="s">
        <v>208</v>
      </c>
      <c r="F180" s="36">
        <v>130</v>
      </c>
    </row>
    <row r="181" spans="2:6" ht="12.75">
      <c r="B181" t="s">
        <v>376</v>
      </c>
      <c r="C181" s="35" t="s">
        <v>189</v>
      </c>
      <c r="D181" s="36">
        <v>93</v>
      </c>
      <c r="E181" s="35" t="s">
        <v>135</v>
      </c>
      <c r="F181" s="36">
        <v>126</v>
      </c>
    </row>
    <row r="182" spans="2:6" ht="12.75">
      <c r="B182" t="s">
        <v>377</v>
      </c>
      <c r="C182" s="35" t="s">
        <v>226</v>
      </c>
      <c r="D182" s="36">
        <v>92</v>
      </c>
      <c r="E182" s="35" t="s">
        <v>135</v>
      </c>
      <c r="F182" s="36">
        <v>126</v>
      </c>
    </row>
    <row r="183" spans="2:6" ht="12.75">
      <c r="B183" t="s">
        <v>378</v>
      </c>
      <c r="C183" s="35" t="s">
        <v>224</v>
      </c>
      <c r="D183" s="36">
        <v>94</v>
      </c>
      <c r="E183" s="35" t="s">
        <v>137</v>
      </c>
      <c r="F183" s="36">
        <v>126</v>
      </c>
    </row>
    <row r="184" spans="2:6" ht="12.75">
      <c r="B184" t="s">
        <v>379</v>
      </c>
      <c r="C184" s="35" t="s">
        <v>225</v>
      </c>
      <c r="D184" s="36">
        <v>92</v>
      </c>
      <c r="E184" s="35" t="s">
        <v>135</v>
      </c>
      <c r="F184" s="36">
        <v>122</v>
      </c>
    </row>
    <row r="185" spans="3:6" ht="12.75">
      <c r="C185" s="35"/>
      <c r="D185" s="36"/>
      <c r="E185" s="217"/>
      <c r="F185" s="36"/>
    </row>
    <row r="186" spans="3:6" ht="12.75">
      <c r="C186" s="35"/>
      <c r="D186" s="36"/>
      <c r="E186" s="219"/>
      <c r="F186" s="36"/>
    </row>
    <row r="187" spans="3:6" ht="12.75">
      <c r="C187" s="35"/>
      <c r="D187" s="36"/>
      <c r="E187" s="219"/>
      <c r="F187" s="36"/>
    </row>
    <row r="188" spans="3:6" ht="12.75">
      <c r="C188" s="35"/>
      <c r="D188" s="36"/>
      <c r="E188" s="219"/>
      <c r="F188" s="36"/>
    </row>
    <row r="189" spans="3:6" ht="12.75">
      <c r="C189" s="35"/>
      <c r="D189" s="36"/>
      <c r="E189" s="219"/>
      <c r="F189" s="36"/>
    </row>
    <row r="190" spans="3:6" ht="12.75">
      <c r="C190" s="35"/>
      <c r="D190" s="36"/>
      <c r="E190" s="219"/>
      <c r="F190" s="36"/>
    </row>
    <row r="191" spans="3:6" ht="12.75">
      <c r="C191" s="35"/>
      <c r="D191" s="36"/>
      <c r="E191" s="219"/>
      <c r="F191" s="36"/>
    </row>
    <row r="192" spans="3:6" ht="12.75">
      <c r="C192" s="35"/>
      <c r="D192" s="36"/>
      <c r="E192" s="35"/>
      <c r="F192" s="224"/>
    </row>
    <row r="194" ht="12.75">
      <c r="B194" s="120" t="s">
        <v>397</v>
      </c>
    </row>
    <row r="195" spans="3:7" ht="12.75">
      <c r="C195" s="214" t="s">
        <v>355</v>
      </c>
      <c r="D195" s="214" t="s">
        <v>356</v>
      </c>
      <c r="E195" s="214" t="s">
        <v>357</v>
      </c>
      <c r="F195" s="214" t="s">
        <v>358</v>
      </c>
      <c r="G195" s="214" t="s">
        <v>372</v>
      </c>
    </row>
    <row r="196" spans="2:7" ht="12.75">
      <c r="B196" t="s">
        <v>62</v>
      </c>
      <c r="C196" s="35" t="s">
        <v>206</v>
      </c>
      <c r="D196" s="36">
        <v>91</v>
      </c>
      <c r="E196" s="35" t="s">
        <v>132</v>
      </c>
      <c r="F196" s="55">
        <v>10.07</v>
      </c>
      <c r="G196" s="21">
        <v>11</v>
      </c>
    </row>
    <row r="197" spans="2:7" ht="12.75">
      <c r="B197" t="s">
        <v>362</v>
      </c>
      <c r="C197" s="35" t="s">
        <v>199</v>
      </c>
      <c r="D197" s="36">
        <v>92</v>
      </c>
      <c r="E197" s="35" t="s">
        <v>26</v>
      </c>
      <c r="F197" s="55">
        <v>9.45</v>
      </c>
      <c r="G197" s="21">
        <v>9</v>
      </c>
    </row>
    <row r="198" spans="2:7" ht="12.75">
      <c r="B198" t="s">
        <v>363</v>
      </c>
      <c r="C198" s="35" t="s">
        <v>215</v>
      </c>
      <c r="D198" s="36">
        <v>91</v>
      </c>
      <c r="E198" s="35" t="s">
        <v>208</v>
      </c>
      <c r="F198" s="55">
        <v>9.33</v>
      </c>
      <c r="G198" s="21">
        <v>8</v>
      </c>
    </row>
    <row r="199" spans="2:7" ht="12.75">
      <c r="B199" t="s">
        <v>364</v>
      </c>
      <c r="C199" s="35" t="s">
        <v>207</v>
      </c>
      <c r="D199" s="36">
        <v>94</v>
      </c>
      <c r="E199" s="35" t="s">
        <v>137</v>
      </c>
      <c r="F199" s="55">
        <v>9.1</v>
      </c>
      <c r="G199" s="21">
        <v>7</v>
      </c>
    </row>
    <row r="200" spans="2:7" ht="12.75">
      <c r="B200" t="s">
        <v>74</v>
      </c>
      <c r="C200" s="35" t="s">
        <v>193</v>
      </c>
      <c r="D200" s="36">
        <v>91</v>
      </c>
      <c r="E200" s="35" t="s">
        <v>26</v>
      </c>
      <c r="F200" s="55">
        <v>8.88</v>
      </c>
      <c r="G200" s="21">
        <v>6</v>
      </c>
    </row>
    <row r="201" spans="2:7" ht="12.75">
      <c r="B201" t="s">
        <v>76</v>
      </c>
      <c r="C201" s="35" t="s">
        <v>416</v>
      </c>
      <c r="D201" s="36"/>
      <c r="E201" s="35" t="s">
        <v>361</v>
      </c>
      <c r="F201" s="55">
        <v>8.6</v>
      </c>
      <c r="G201" s="21">
        <v>5</v>
      </c>
    </row>
    <row r="202" spans="2:7" ht="12.75">
      <c r="B202" t="s">
        <v>80</v>
      </c>
      <c r="C202" s="35" t="s">
        <v>200</v>
      </c>
      <c r="D202" s="36">
        <v>92</v>
      </c>
      <c r="E202" s="35" t="s">
        <v>26</v>
      </c>
      <c r="F202" s="55">
        <v>8.55</v>
      </c>
      <c r="G202" s="21"/>
    </row>
    <row r="203" spans="2:7" ht="12.75">
      <c r="B203" t="s">
        <v>84</v>
      </c>
      <c r="C203" s="35" t="s">
        <v>218</v>
      </c>
      <c r="D203" s="36">
        <v>93</v>
      </c>
      <c r="E203" s="35" t="s">
        <v>132</v>
      </c>
      <c r="F203" s="55">
        <v>8.52</v>
      </c>
      <c r="G203" s="21">
        <v>4</v>
      </c>
    </row>
    <row r="204" spans="2:7" ht="12.75">
      <c r="B204" t="s">
        <v>87</v>
      </c>
      <c r="C204" s="35" t="s">
        <v>198</v>
      </c>
      <c r="D204" s="36">
        <v>93</v>
      </c>
      <c r="E204" s="35" t="s">
        <v>135</v>
      </c>
      <c r="F204" s="55">
        <v>8.44</v>
      </c>
      <c r="G204" s="21">
        <v>3</v>
      </c>
    </row>
    <row r="205" spans="2:7" ht="12.75">
      <c r="B205" t="s">
        <v>90</v>
      </c>
      <c r="C205" s="35" t="s">
        <v>216</v>
      </c>
      <c r="D205" s="36">
        <v>94</v>
      </c>
      <c r="E205" s="35" t="s">
        <v>132</v>
      </c>
      <c r="F205" s="55">
        <v>8.38</v>
      </c>
      <c r="G205" s="21"/>
    </row>
    <row r="206" spans="2:7" ht="12.75">
      <c r="B206" t="s">
        <v>94</v>
      </c>
      <c r="C206" s="35" t="s">
        <v>196</v>
      </c>
      <c r="D206" s="36">
        <v>92</v>
      </c>
      <c r="E206" s="35" t="s">
        <v>134</v>
      </c>
      <c r="F206" s="55">
        <v>8.26</v>
      </c>
      <c r="G206" s="21">
        <v>2</v>
      </c>
    </row>
    <row r="207" spans="2:7" ht="12.75">
      <c r="B207" t="s">
        <v>98</v>
      </c>
      <c r="C207" s="35" t="s">
        <v>197</v>
      </c>
      <c r="D207" s="36">
        <v>94</v>
      </c>
      <c r="E207" s="35" t="s">
        <v>134</v>
      </c>
      <c r="F207" s="55">
        <v>8.2</v>
      </c>
      <c r="G207" s="21">
        <v>1</v>
      </c>
    </row>
    <row r="208" spans="2:6" ht="12.75">
      <c r="B208" t="s">
        <v>376</v>
      </c>
      <c r="C208" s="35" t="s">
        <v>201</v>
      </c>
      <c r="D208" s="36">
        <v>93</v>
      </c>
      <c r="E208" s="35" t="s">
        <v>138</v>
      </c>
      <c r="F208" s="55">
        <v>7.99</v>
      </c>
    </row>
    <row r="209" spans="2:6" ht="12.75">
      <c r="B209" t="s">
        <v>377</v>
      </c>
      <c r="C209" s="35" t="s">
        <v>224</v>
      </c>
      <c r="D209" s="36">
        <v>92</v>
      </c>
      <c r="E209" s="35" t="s">
        <v>137</v>
      </c>
      <c r="F209" s="55">
        <v>7.99</v>
      </c>
    </row>
    <row r="210" spans="2:6" ht="12.75">
      <c r="B210" t="s">
        <v>378</v>
      </c>
      <c r="C210" s="35" t="s">
        <v>213</v>
      </c>
      <c r="D210" s="36">
        <v>91</v>
      </c>
      <c r="E210" s="35" t="s">
        <v>208</v>
      </c>
      <c r="F210" s="55">
        <v>7.95</v>
      </c>
    </row>
    <row r="211" spans="2:6" ht="12.75">
      <c r="B211" t="s">
        <v>379</v>
      </c>
      <c r="C211" s="35" t="s">
        <v>203</v>
      </c>
      <c r="D211" s="36">
        <v>92</v>
      </c>
      <c r="E211" s="35" t="s">
        <v>138</v>
      </c>
      <c r="F211" s="55">
        <v>7.86</v>
      </c>
    </row>
    <row r="212" spans="2:6" ht="12.75">
      <c r="B212" t="s">
        <v>380</v>
      </c>
      <c r="C212" s="35" t="s">
        <v>178</v>
      </c>
      <c r="D212" s="36">
        <v>92</v>
      </c>
      <c r="E212" s="35" t="s">
        <v>135</v>
      </c>
      <c r="F212" s="55">
        <v>7.74</v>
      </c>
    </row>
    <row r="213" spans="2:6" ht="12.75">
      <c r="B213" t="s">
        <v>381</v>
      </c>
      <c r="C213" s="35" t="s">
        <v>214</v>
      </c>
      <c r="D213" s="36">
        <v>91</v>
      </c>
      <c r="E213" s="35" t="s">
        <v>208</v>
      </c>
      <c r="F213" s="55">
        <v>7.72</v>
      </c>
    </row>
    <row r="214" spans="2:6" ht="12.75">
      <c r="B214" t="s">
        <v>382</v>
      </c>
      <c r="C214" s="35" t="s">
        <v>205</v>
      </c>
      <c r="D214" s="36">
        <v>91</v>
      </c>
      <c r="E214" s="35" t="s">
        <v>129</v>
      </c>
      <c r="F214" s="55">
        <v>7.68</v>
      </c>
    </row>
    <row r="215" spans="2:6" ht="12.75">
      <c r="B215" t="s">
        <v>383</v>
      </c>
      <c r="C215" s="35" t="s">
        <v>204</v>
      </c>
      <c r="D215" s="36">
        <v>93</v>
      </c>
      <c r="E215" s="35" t="s">
        <v>129</v>
      </c>
      <c r="F215" s="55">
        <v>7.51</v>
      </c>
    </row>
    <row r="216" spans="2:6" ht="12.75">
      <c r="B216" t="s">
        <v>384</v>
      </c>
      <c r="C216" s="35" t="s">
        <v>202</v>
      </c>
      <c r="D216" s="36">
        <v>93</v>
      </c>
      <c r="E216" s="35" t="s">
        <v>138</v>
      </c>
      <c r="F216" s="55">
        <v>7.14</v>
      </c>
    </row>
    <row r="217" spans="2:6" ht="12.75">
      <c r="B217" t="s">
        <v>388</v>
      </c>
      <c r="C217" s="35" t="s">
        <v>145</v>
      </c>
      <c r="D217" s="36"/>
      <c r="E217" s="35" t="s">
        <v>135</v>
      </c>
      <c r="F217" s="55">
        <v>6.93</v>
      </c>
    </row>
    <row r="218" spans="2:6" ht="12.75">
      <c r="B218" t="s">
        <v>392</v>
      </c>
      <c r="C218" s="35" t="s">
        <v>219</v>
      </c>
      <c r="D218" s="36">
        <v>93</v>
      </c>
      <c r="E218" s="35" t="s">
        <v>158</v>
      </c>
      <c r="F218" s="55">
        <v>6.64</v>
      </c>
    </row>
    <row r="219" spans="2:6" ht="12.75">
      <c r="B219" t="s">
        <v>393</v>
      </c>
      <c r="C219" s="35" t="s">
        <v>417</v>
      </c>
      <c r="D219" s="36"/>
      <c r="E219" s="35" t="s">
        <v>361</v>
      </c>
      <c r="F219" s="55">
        <v>6.43</v>
      </c>
    </row>
    <row r="220" spans="3:6" ht="12.75">
      <c r="C220" s="35"/>
      <c r="D220" s="36"/>
      <c r="E220" s="219"/>
      <c r="F220" s="55"/>
    </row>
    <row r="221" spans="3:6" ht="12.75">
      <c r="C221" s="35"/>
      <c r="D221" s="36"/>
      <c r="E221" s="219"/>
      <c r="F221" s="55"/>
    </row>
    <row r="222" spans="3:6" ht="12.75">
      <c r="C222" s="35"/>
      <c r="D222" s="36"/>
      <c r="E222" s="219"/>
      <c r="F222" s="55"/>
    </row>
    <row r="223" spans="2:6" ht="12.75">
      <c r="B223" s="120" t="s">
        <v>5</v>
      </c>
      <c r="C223" s="35"/>
      <c r="D223" s="36"/>
      <c r="E223" s="219"/>
      <c r="F223" s="55"/>
    </row>
    <row r="224" spans="2:6" ht="12.75">
      <c r="B224" s="120"/>
      <c r="C224" s="35"/>
      <c r="D224" s="36"/>
      <c r="F224" s="55"/>
    </row>
    <row r="225" spans="1:7" ht="12.75">
      <c r="A225" s="120"/>
      <c r="B225" t="s">
        <v>62</v>
      </c>
      <c r="C225" s="119" t="s">
        <v>361</v>
      </c>
      <c r="D225" s="219"/>
      <c r="E225" s="223">
        <v>0.0018645833333333333</v>
      </c>
      <c r="F225" s="46"/>
      <c r="G225" s="224">
        <v>11</v>
      </c>
    </row>
    <row r="226" spans="1:7" ht="12.75">
      <c r="A226" s="120"/>
      <c r="B226" t="s">
        <v>362</v>
      </c>
      <c r="C226" s="35" t="s">
        <v>134</v>
      </c>
      <c r="D226" s="35"/>
      <c r="E226" s="223">
        <v>0.0018981481481481482</v>
      </c>
      <c r="F226" s="61"/>
      <c r="G226" s="224">
        <v>9</v>
      </c>
    </row>
    <row r="227" spans="1:7" ht="12.75">
      <c r="A227" s="120"/>
      <c r="B227" t="s">
        <v>363</v>
      </c>
      <c r="C227" s="35" t="s">
        <v>234</v>
      </c>
      <c r="D227" s="35"/>
      <c r="E227" s="223">
        <v>0.0019212962962962962</v>
      </c>
      <c r="F227" s="61"/>
      <c r="G227" s="224">
        <v>8</v>
      </c>
    </row>
    <row r="228" spans="1:7" ht="12.75">
      <c r="A228" s="120"/>
      <c r="B228" t="s">
        <v>364</v>
      </c>
      <c r="C228" s="35" t="s">
        <v>418</v>
      </c>
      <c r="D228" s="35"/>
      <c r="E228" s="223">
        <v>0.0019247685185185184</v>
      </c>
      <c r="F228" s="61"/>
      <c r="G228" s="224">
        <v>7</v>
      </c>
    </row>
    <row r="229" spans="1:7" ht="12.75">
      <c r="A229" s="120"/>
      <c r="B229" t="s">
        <v>74</v>
      </c>
      <c r="C229" s="35" t="s">
        <v>140</v>
      </c>
      <c r="D229" s="35"/>
      <c r="E229" s="223">
        <v>0.0019513888888888888</v>
      </c>
      <c r="F229" s="61"/>
      <c r="G229" s="224">
        <v>6</v>
      </c>
    </row>
    <row r="230" spans="1:7" ht="12.75">
      <c r="A230" s="120"/>
      <c r="B230" t="s">
        <v>76</v>
      </c>
      <c r="C230" s="35" t="s">
        <v>137</v>
      </c>
      <c r="D230" s="35"/>
      <c r="E230" s="228">
        <v>0.001972222222222222</v>
      </c>
      <c r="F230" s="61"/>
      <c r="G230" s="224">
        <v>5</v>
      </c>
    </row>
    <row r="231" spans="1:7" ht="12.75">
      <c r="A231" s="120"/>
      <c r="B231" t="s">
        <v>80</v>
      </c>
      <c r="C231" s="35" t="s">
        <v>129</v>
      </c>
      <c r="D231" s="35"/>
      <c r="E231" s="223">
        <v>0.001986111111111111</v>
      </c>
      <c r="F231" s="61"/>
      <c r="G231" s="224">
        <v>4</v>
      </c>
    </row>
    <row r="232" spans="1:7" ht="12.75">
      <c r="A232" s="120"/>
      <c r="B232" t="s">
        <v>84</v>
      </c>
      <c r="C232" s="35" t="s">
        <v>233</v>
      </c>
      <c r="D232" s="35"/>
      <c r="E232" s="226">
        <v>0.001988425925925926</v>
      </c>
      <c r="F232" s="61"/>
      <c r="G232" s="224"/>
    </row>
    <row r="233" spans="1:7" ht="12.75">
      <c r="A233" s="120"/>
      <c r="B233" t="s">
        <v>87</v>
      </c>
      <c r="C233" s="35" t="s">
        <v>235</v>
      </c>
      <c r="D233" s="35"/>
      <c r="E233" s="226">
        <v>0.0020243055555555557</v>
      </c>
      <c r="F233" s="61"/>
      <c r="G233" s="224"/>
    </row>
    <row r="234" spans="1:7" ht="12.75">
      <c r="A234" s="120"/>
      <c r="B234" t="s">
        <v>90</v>
      </c>
      <c r="C234" s="35" t="s">
        <v>141</v>
      </c>
      <c r="D234" s="35"/>
      <c r="E234" s="223">
        <v>0.002111111111111111</v>
      </c>
      <c r="F234" s="61"/>
      <c r="G234" s="224"/>
    </row>
    <row r="235" spans="1:7" ht="12.75">
      <c r="A235" s="120"/>
      <c r="B235" t="s">
        <v>94</v>
      </c>
      <c r="C235" s="35" t="s">
        <v>138</v>
      </c>
      <c r="D235" s="35"/>
      <c r="E235" s="223">
        <v>0.002135416666666667</v>
      </c>
      <c r="F235" s="61"/>
      <c r="G235" s="224">
        <v>3</v>
      </c>
    </row>
    <row r="236" spans="1:7" ht="12.75">
      <c r="A236" s="120"/>
      <c r="B236" t="s">
        <v>98</v>
      </c>
      <c r="C236" s="35" t="s">
        <v>208</v>
      </c>
      <c r="D236" s="35"/>
      <c r="E236" s="226">
        <v>0.002142361111111111</v>
      </c>
      <c r="F236" s="61"/>
      <c r="G236" s="224">
        <v>2</v>
      </c>
    </row>
    <row r="237" spans="1:7" ht="12.75">
      <c r="A237" s="120"/>
      <c r="B237" t="s">
        <v>376</v>
      </c>
      <c r="C237" s="35" t="s">
        <v>158</v>
      </c>
      <c r="D237" s="35"/>
      <c r="E237" s="223">
        <v>0.002212962962962963</v>
      </c>
      <c r="F237" s="225"/>
      <c r="G237" s="224">
        <v>1</v>
      </c>
    </row>
    <row r="238" spans="3:7" ht="12.75">
      <c r="C238" s="1"/>
      <c r="D238" s="35"/>
      <c r="F238" s="36"/>
      <c r="G238" s="222"/>
    </row>
    <row r="239" spans="3:7" ht="12.75">
      <c r="C239" s="1"/>
      <c r="D239" s="35"/>
      <c r="F239" s="36"/>
      <c r="G239" s="222"/>
    </row>
    <row r="240" spans="3:7" ht="12.75">
      <c r="C240" s="1"/>
      <c r="D240" s="35"/>
      <c r="E240" s="35"/>
      <c r="F240" s="36"/>
      <c r="G240" s="222"/>
    </row>
    <row r="241" spans="3:7" ht="12.75">
      <c r="C241" s="1"/>
      <c r="D241" s="35"/>
      <c r="E241" s="35"/>
      <c r="F241" s="36"/>
      <c r="G241" s="222"/>
    </row>
    <row r="242" ht="12.75">
      <c r="C242" s="35"/>
    </row>
    <row r="243" spans="3:7" ht="26.25">
      <c r="C243" s="229" t="s">
        <v>402</v>
      </c>
      <c r="G243" s="233" t="s">
        <v>372</v>
      </c>
    </row>
    <row r="244" ht="12.75">
      <c r="C244" s="35"/>
    </row>
    <row r="245" spans="2:7" ht="20.25">
      <c r="B245" s="231" t="s">
        <v>62</v>
      </c>
      <c r="C245" s="232" t="s">
        <v>132</v>
      </c>
      <c r="D245" s="233"/>
      <c r="E245" s="233"/>
      <c r="F245" s="233"/>
      <c r="G245" s="231"/>
    </row>
    <row r="246" spans="2:7" ht="20.25">
      <c r="B246" s="231" t="s">
        <v>362</v>
      </c>
      <c r="C246" s="232" t="s">
        <v>26</v>
      </c>
      <c r="D246" s="233"/>
      <c r="E246" s="233"/>
      <c r="F246" s="233"/>
      <c r="G246" s="231"/>
    </row>
    <row r="247" spans="2:7" ht="20.25">
      <c r="B247" s="231" t="s">
        <v>363</v>
      </c>
      <c r="C247" s="232" t="s">
        <v>403</v>
      </c>
      <c r="D247" s="233"/>
      <c r="E247" s="233"/>
      <c r="F247" s="233"/>
      <c r="G247" s="231"/>
    </row>
    <row r="248" spans="2:7" ht="20.25">
      <c r="B248" s="231" t="s">
        <v>364</v>
      </c>
      <c r="C248" s="232" t="s">
        <v>135</v>
      </c>
      <c r="D248" s="233"/>
      <c r="E248" s="233"/>
      <c r="F248" s="233"/>
      <c r="G248" s="231"/>
    </row>
    <row r="249" spans="2:7" ht="20.25">
      <c r="B249" s="231" t="s">
        <v>74</v>
      </c>
      <c r="C249" s="232" t="s">
        <v>134</v>
      </c>
      <c r="D249" s="233"/>
      <c r="E249" s="233"/>
      <c r="F249" s="233"/>
      <c r="G249" s="231"/>
    </row>
    <row r="250" spans="2:7" ht="20.25">
      <c r="B250" s="231" t="s">
        <v>76</v>
      </c>
      <c r="C250" s="232"/>
      <c r="D250" s="233"/>
      <c r="E250" s="233"/>
      <c r="F250" s="233"/>
      <c r="G250" s="231"/>
    </row>
    <row r="251" spans="2:7" ht="20.25">
      <c r="B251" s="231" t="s">
        <v>80</v>
      </c>
      <c r="C251" s="232" t="s">
        <v>129</v>
      </c>
      <c r="D251" s="233"/>
      <c r="E251" s="233"/>
      <c r="F251" s="233"/>
      <c r="G251" s="231"/>
    </row>
    <row r="252" spans="2:7" ht="20.25">
      <c r="B252" s="231" t="s">
        <v>84</v>
      </c>
      <c r="C252" s="232" t="s">
        <v>138</v>
      </c>
      <c r="D252" s="233"/>
      <c r="E252" s="233"/>
      <c r="F252" s="233"/>
      <c r="G252" s="231"/>
    </row>
    <row r="253" spans="2:7" ht="20.25">
      <c r="B253" s="231" t="s">
        <v>87</v>
      </c>
      <c r="C253" s="232" t="s">
        <v>351</v>
      </c>
      <c r="D253" s="233"/>
      <c r="E253" s="233"/>
      <c r="F253" s="233"/>
      <c r="G253" s="231"/>
    </row>
    <row r="254" spans="2:7" ht="20.25">
      <c r="B254" s="231" t="s">
        <v>90</v>
      </c>
      <c r="C254" s="232" t="s">
        <v>137</v>
      </c>
      <c r="D254" s="233"/>
      <c r="E254" s="233"/>
      <c r="F254" s="233"/>
      <c r="G254" s="231"/>
    </row>
    <row r="255" spans="2:7" ht="20.25">
      <c r="B255" s="231" t="s">
        <v>94</v>
      </c>
      <c r="C255" s="232" t="s">
        <v>158</v>
      </c>
      <c r="D255" s="233"/>
      <c r="E255" s="233"/>
      <c r="G255" s="231"/>
    </row>
    <row r="269" spans="3:7" ht="20.25">
      <c r="C269" s="232" t="s">
        <v>26</v>
      </c>
      <c r="D269" s="233"/>
      <c r="E269" s="233"/>
      <c r="G269" t="e">
        <f>SUM(G55+G81+G87+G120+G121+G138+G139+#REF!+G178+G226)</f>
        <v>#REF!</v>
      </c>
    </row>
    <row r="270" spans="3:7" ht="20.25">
      <c r="C270" s="232" t="s">
        <v>403</v>
      </c>
      <c r="D270" s="233"/>
      <c r="E270" s="233"/>
      <c r="G270">
        <f>SUM(G52+G62+G73+G82+G108+G124+G137+G179+G199+G227)</f>
        <v>53</v>
      </c>
    </row>
    <row r="271" spans="3:7" ht="20.25">
      <c r="C271" s="232" t="s">
        <v>132</v>
      </c>
      <c r="D271" s="233"/>
      <c r="E271" s="233"/>
      <c r="G271">
        <f>SUM(G51+G53+G72+G95+G107+G122+G135+G140+G169+G225)</f>
        <v>79</v>
      </c>
    </row>
    <row r="272" spans="3:7" ht="20.25">
      <c r="C272" s="232" t="s">
        <v>135</v>
      </c>
      <c r="D272" s="233"/>
      <c r="E272" s="233"/>
      <c r="G272">
        <f>SUM(G54+G56+G74+G123+G144+G172+G198+G200+G228)</f>
        <v>48.5</v>
      </c>
    </row>
    <row r="273" spans="3:7" ht="20.25">
      <c r="C273" s="232" t="s">
        <v>134</v>
      </c>
      <c r="D273" s="233"/>
      <c r="E273" s="233"/>
      <c r="G273" t="e">
        <f>SUM(G80+G96+G125+G136+#REF!+G176+G205+G233)</f>
        <v>#REF!</v>
      </c>
    </row>
    <row r="274" spans="3:7" ht="20.25">
      <c r="C274" s="232" t="s">
        <v>129</v>
      </c>
      <c r="D274" s="233"/>
      <c r="E274" s="233"/>
      <c r="G274">
        <f>SUM(G63+G109+G110+G196+G229)</f>
        <v>33</v>
      </c>
    </row>
    <row r="275" spans="3:7" ht="20.25">
      <c r="C275" s="232" t="s">
        <v>138</v>
      </c>
      <c r="D275" s="233"/>
      <c r="E275" s="233"/>
      <c r="G275">
        <f>SUM(G75+G143+G197+G206+G236)</f>
        <v>22.5</v>
      </c>
    </row>
    <row r="276" spans="3:7" ht="20.25">
      <c r="C276" s="232" t="s">
        <v>351</v>
      </c>
      <c r="D276" s="233"/>
      <c r="E276" s="233"/>
      <c r="G276" t="e">
        <f>SUM(G141+G170+#REF!)</f>
        <v>#REF!</v>
      </c>
    </row>
    <row r="277" spans="3:7" ht="20.25">
      <c r="C277" s="232" t="s">
        <v>404</v>
      </c>
      <c r="D277" s="233"/>
      <c r="E277" s="233"/>
      <c r="G277">
        <f>SUM(G61+G142+G171+G204+G201)</f>
        <v>22</v>
      </c>
    </row>
    <row r="278" spans="3:7" ht="20.25">
      <c r="C278" s="232" t="s">
        <v>137</v>
      </c>
      <c r="D278" s="233"/>
      <c r="E278" s="233"/>
      <c r="G278">
        <f>SUM(G203+G237)</f>
        <v>5</v>
      </c>
    </row>
    <row r="279" spans="3:7" ht="20.25">
      <c r="C279" s="232" t="s">
        <v>158</v>
      </c>
      <c r="D279" s="233"/>
      <c r="E279" s="233"/>
      <c r="G279">
        <f>SUM(G97)</f>
        <v>0</v>
      </c>
    </row>
  </sheetData>
  <printOptions/>
  <pageMargins left="0.75" right="0.75" top="1" bottom="1" header="0.4921259845" footer="0.4921259845"/>
  <pageSetup horizontalDpi="360" verticalDpi="36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B1:AH62"/>
  <sheetViews>
    <sheetView workbookViewId="0" topLeftCell="A1">
      <selection activeCell="B1" sqref="B1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74609375" style="2" customWidth="1"/>
    <col min="5" max="5" width="28.125" style="2" customWidth="1"/>
    <col min="6" max="6" width="5.125" style="2" customWidth="1"/>
    <col min="7" max="7" width="7.625" style="13" customWidth="1"/>
    <col min="8" max="8" width="7.75390625" style="14" hidden="1" customWidth="1"/>
    <col min="9" max="9" width="1.25" style="15" customWidth="1"/>
    <col min="10" max="10" width="5.625" style="12" customWidth="1"/>
    <col min="11" max="11" width="6.125" style="8" customWidth="1"/>
    <col min="12" max="12" width="2.25390625" style="3" customWidth="1"/>
    <col min="13" max="13" width="1.12109375" style="1" customWidth="1"/>
    <col min="14" max="14" width="4.75390625" style="19" customWidth="1"/>
    <col min="15" max="15" width="6.125" style="84" customWidth="1"/>
    <col min="16" max="16" width="5.125" style="84" customWidth="1"/>
    <col min="17" max="17" width="6.125" style="4" customWidth="1"/>
    <col min="18" max="18" width="2.75390625" style="85" customWidth="1"/>
    <col min="19" max="19" width="1.00390625" style="1" customWidth="1"/>
    <col min="20" max="20" width="4.875" style="19" customWidth="1"/>
    <col min="21" max="21" width="19.75390625" style="10" hidden="1" customWidth="1"/>
    <col min="22" max="22" width="9.125" style="10" hidden="1" customWidth="1"/>
    <col min="23" max="29" width="9.125" style="7" hidden="1" customWidth="1"/>
    <col min="30" max="30" width="9.125" style="2" customWidth="1"/>
    <col min="31" max="31" width="8.875" style="2" customWidth="1"/>
    <col min="32" max="16384" width="9.125" style="2" customWidth="1"/>
  </cols>
  <sheetData>
    <row r="1" spans="2:20" ht="15.75">
      <c r="B1" s="125" t="s">
        <v>13</v>
      </c>
      <c r="C1" s="126"/>
      <c r="D1" s="126"/>
      <c r="E1" s="126"/>
      <c r="F1" s="126"/>
      <c r="G1" s="127"/>
      <c r="H1" s="128"/>
      <c r="I1" s="126"/>
      <c r="J1" s="129"/>
      <c r="K1" s="129"/>
      <c r="L1" s="130"/>
      <c r="O1" s="77" t="s">
        <v>41</v>
      </c>
      <c r="P1" s="74"/>
      <c r="Q1" s="78"/>
      <c r="R1" s="76"/>
      <c r="S1" s="77"/>
      <c r="T1" s="79"/>
    </row>
    <row r="2" spans="2:20" ht="12.75">
      <c r="B2" s="131" t="s">
        <v>42</v>
      </c>
      <c r="C2" s="132"/>
      <c r="D2" s="126"/>
      <c r="E2" s="126"/>
      <c r="F2" s="126"/>
      <c r="G2" s="127"/>
      <c r="H2" s="128"/>
      <c r="I2" s="126"/>
      <c r="J2" s="129"/>
      <c r="K2" s="129"/>
      <c r="L2" s="130"/>
      <c r="O2" s="74" t="s">
        <v>43</v>
      </c>
      <c r="P2" s="74"/>
      <c r="Q2" s="78"/>
      <c r="R2" s="76"/>
      <c r="S2" s="77"/>
      <c r="T2" s="79"/>
    </row>
    <row r="3" spans="2:20" ht="12.75">
      <c r="B3" s="133" t="s">
        <v>19</v>
      </c>
      <c r="C3" s="126"/>
      <c r="D3" s="126"/>
      <c r="E3" s="15" t="s">
        <v>122</v>
      </c>
      <c r="F3" s="15"/>
      <c r="G3" s="18"/>
      <c r="K3" s="12"/>
      <c r="L3" s="16"/>
      <c r="O3" s="80" t="s">
        <v>44</v>
      </c>
      <c r="P3" s="74"/>
      <c r="Q3" s="78"/>
      <c r="R3" s="76"/>
      <c r="S3" s="77"/>
      <c r="T3" s="79"/>
    </row>
    <row r="4" spans="2:20" ht="12.75">
      <c r="B4" s="133" t="s">
        <v>18</v>
      </c>
      <c r="C4" s="126"/>
      <c r="D4" s="126"/>
      <c r="E4" s="81" t="s">
        <v>123</v>
      </c>
      <c r="G4" s="82" t="s">
        <v>17</v>
      </c>
      <c r="I4" s="12"/>
      <c r="J4" s="141">
        <v>40442</v>
      </c>
      <c r="K4" s="141"/>
      <c r="L4" s="16"/>
      <c r="M4" s="13"/>
      <c r="N4" s="20"/>
      <c r="O4" s="74" t="s">
        <v>45</v>
      </c>
      <c r="P4" s="80"/>
      <c r="Q4" s="78"/>
      <c r="R4" s="83"/>
      <c r="S4" s="77"/>
      <c r="T4" s="79"/>
    </row>
    <row r="5" ht="12.75">
      <c r="W5" s="7" t="s">
        <v>11</v>
      </c>
    </row>
    <row r="6" spans="2:29" ht="12.75">
      <c r="B6" s="17" t="s">
        <v>6</v>
      </c>
      <c r="C6" s="75"/>
      <c r="D6" s="75"/>
      <c r="E6" s="75" t="s">
        <v>15</v>
      </c>
      <c r="F6" s="86" t="s">
        <v>21</v>
      </c>
      <c r="G6" s="87" t="s">
        <v>7</v>
      </c>
      <c r="H6" s="88" t="s">
        <v>7</v>
      </c>
      <c r="I6" s="75"/>
      <c r="J6" s="89" t="s">
        <v>46</v>
      </c>
      <c r="K6" s="89" t="s">
        <v>47</v>
      </c>
      <c r="L6" s="142" t="s">
        <v>48</v>
      </c>
      <c r="M6" s="142"/>
      <c r="N6" s="142"/>
      <c r="O6" s="91" t="s">
        <v>2</v>
      </c>
      <c r="P6" s="91" t="s">
        <v>3</v>
      </c>
      <c r="Q6" s="92" t="s">
        <v>4</v>
      </c>
      <c r="R6" s="142" t="s">
        <v>5</v>
      </c>
      <c r="S6" s="142"/>
      <c r="T6" s="142"/>
      <c r="U6" s="93" t="s">
        <v>49</v>
      </c>
      <c r="V6" s="93" t="s">
        <v>10</v>
      </c>
      <c r="W6" s="7" t="s">
        <v>50</v>
      </c>
      <c r="X6" s="7" t="s">
        <v>51</v>
      </c>
      <c r="Y6" s="7" t="s">
        <v>52</v>
      </c>
      <c r="Z6" s="7" t="s">
        <v>2</v>
      </c>
      <c r="AA6" s="7" t="s">
        <v>3</v>
      </c>
      <c r="AB6" s="7" t="s">
        <v>4</v>
      </c>
      <c r="AC6" s="7" t="s">
        <v>5</v>
      </c>
    </row>
    <row r="7" spans="2:20" ht="12.75">
      <c r="B7" s="90"/>
      <c r="C7" s="75"/>
      <c r="D7" s="75"/>
      <c r="E7" s="75" t="s">
        <v>9</v>
      </c>
      <c r="F7" s="86" t="s">
        <v>20</v>
      </c>
      <c r="G7" s="87" t="s">
        <v>8</v>
      </c>
      <c r="H7" s="88" t="s">
        <v>8</v>
      </c>
      <c r="I7" s="75"/>
      <c r="J7" s="94" t="s">
        <v>12</v>
      </c>
      <c r="K7" s="94" t="s">
        <v>12</v>
      </c>
      <c r="L7" s="143" t="s">
        <v>14</v>
      </c>
      <c r="M7" s="143"/>
      <c r="N7" s="143"/>
      <c r="O7" s="90" t="s">
        <v>0</v>
      </c>
      <c r="P7" s="90" t="s">
        <v>0</v>
      </c>
      <c r="Q7" s="95" t="s">
        <v>1</v>
      </c>
      <c r="R7" s="144" t="s">
        <v>16</v>
      </c>
      <c r="S7" s="144"/>
      <c r="T7" s="144"/>
    </row>
    <row r="8" spans="2:19" ht="12.75">
      <c r="B8" s="96"/>
      <c r="G8" s="77"/>
      <c r="M8" s="77"/>
      <c r="S8" s="77"/>
    </row>
    <row r="9" spans="2:29" ht="12.75">
      <c r="B9" s="22" t="str">
        <f>IF(H9=0,"","1.")</f>
        <v>1.</v>
      </c>
      <c r="E9" s="2" t="s">
        <v>131</v>
      </c>
      <c r="F9" s="2" t="s">
        <v>125</v>
      </c>
      <c r="G9" s="97">
        <f>IF(H9=0,"",H9)</f>
        <v>6283</v>
      </c>
      <c r="H9" s="14">
        <f>SUM(W9:AB10)+AC9</f>
        <v>6283</v>
      </c>
      <c r="J9" s="72">
        <v>8.3</v>
      </c>
      <c r="K9" s="9">
        <v>29.9</v>
      </c>
      <c r="L9" s="36">
        <v>3</v>
      </c>
      <c r="M9" s="66"/>
      <c r="N9" s="61">
        <v>4.8</v>
      </c>
      <c r="O9" s="36">
        <v>138</v>
      </c>
      <c r="P9" s="99">
        <v>430</v>
      </c>
      <c r="Q9" s="55">
        <v>9.45</v>
      </c>
      <c r="R9" s="35">
        <v>2</v>
      </c>
      <c r="S9" s="66"/>
      <c r="T9" s="61">
        <v>46.3</v>
      </c>
      <c r="U9" s="10">
        <f>L9*60+N9</f>
        <v>184.8</v>
      </c>
      <c r="V9" s="10">
        <f>R9*60+T9</f>
        <v>166.3</v>
      </c>
      <c r="W9" s="100">
        <f>IF(J9&gt;0,(INT(POWER(12.76-J9,1.81)*46.0849)),0)</f>
        <v>690</v>
      </c>
      <c r="X9" s="100">
        <f>IF(K9&gt;0,(INT(POWER(42.26-K9,1.81)*4.99087)),0)</f>
        <v>472</v>
      </c>
      <c r="Y9" s="101">
        <f>IF(N9&lt;&gt;"",(INT(POWER(254-U9,1.88)*0.11193)),0)</f>
        <v>322</v>
      </c>
      <c r="Z9" s="100">
        <f>IF(O9&gt;0,(INT(POWER(O9-75,1.348)*1.84523)),0)</f>
        <v>491</v>
      </c>
      <c r="AA9" s="100">
        <f>IF(P9&gt;0,(INT(POWER(P9-210,1.41)*0.188807)),0)</f>
        <v>379</v>
      </c>
      <c r="AB9" s="100">
        <f>IF(Q9&gt;0,(INT(POWER(Q9-1.5,1.05)*56.0211)),0)</f>
        <v>494</v>
      </c>
      <c r="AC9" s="11">
        <f>IF(T9&lt;&gt;"",(INT(POWER(305.5-V9,1.85)*0.08713)),0)</f>
        <v>805</v>
      </c>
    </row>
    <row r="10" spans="2:28" ht="12.75">
      <c r="B10" s="96"/>
      <c r="E10" s="2" t="s">
        <v>123</v>
      </c>
      <c r="G10" s="77"/>
      <c r="H10" s="73">
        <f>H9</f>
        <v>6283</v>
      </c>
      <c r="J10" s="72">
        <v>8.8</v>
      </c>
      <c r="K10" s="9">
        <v>30.7</v>
      </c>
      <c r="L10" s="36">
        <v>3</v>
      </c>
      <c r="M10" s="66"/>
      <c r="N10" s="46">
        <v>0.8</v>
      </c>
      <c r="O10" s="36">
        <v>134</v>
      </c>
      <c r="P10" s="99">
        <v>436</v>
      </c>
      <c r="Q10" s="55">
        <v>8.88</v>
      </c>
      <c r="R10" s="138">
        <v>2</v>
      </c>
      <c r="S10" s="66" t="str">
        <f>IF(T10=0,"",":")</f>
        <v>:</v>
      </c>
      <c r="T10" s="61">
        <v>54.9</v>
      </c>
      <c r="U10" s="10">
        <f>L10*60+N10</f>
        <v>180.8</v>
      </c>
      <c r="W10" s="100">
        <f>IF(J10&gt;0,(INT(POWER(12.76-J10,1.81)*46.0849)),0)</f>
        <v>556</v>
      </c>
      <c r="X10" s="100">
        <f>IF(K10&gt;0,(INT(POWER(42.26-K10,1.81)*4.99087)),0)</f>
        <v>418</v>
      </c>
      <c r="Y10" s="101">
        <f>IF(N10&lt;&gt;"",(INT(POWER(254-U10,1.88)*0.11193)),0)</f>
        <v>358</v>
      </c>
      <c r="Z10" s="100">
        <f>IF(O10&gt;0,(INT(POWER(O10-75,1.348)*1.84523)),0)</f>
        <v>449</v>
      </c>
      <c r="AA10" s="100">
        <f>IF(P10&gt;0,(INT(POWER(P10-210,1.41)*0.188807)),0)</f>
        <v>393</v>
      </c>
      <c r="AB10" s="100">
        <f>IF(Q10&gt;0,(INT(POWER(Q10-1.5,1.05)*56.0211)),0)</f>
        <v>456</v>
      </c>
    </row>
    <row r="11" spans="2:20" ht="12.75">
      <c r="B11" s="96"/>
      <c r="G11" s="77"/>
      <c r="H11" s="73">
        <f>H9</f>
        <v>6283</v>
      </c>
      <c r="J11" s="72"/>
      <c r="K11" s="9"/>
      <c r="L11" s="6"/>
      <c r="M11" s="98"/>
      <c r="N11" s="136"/>
      <c r="O11" s="99"/>
      <c r="P11" s="99"/>
      <c r="Q11" s="137"/>
      <c r="R11" s="99"/>
      <c r="S11" s="98"/>
      <c r="T11" s="136"/>
    </row>
    <row r="12" spans="2:29" ht="12.75">
      <c r="B12" s="22" t="str">
        <f>IF(H12=0,"","2.")</f>
        <v>2.</v>
      </c>
      <c r="E12" s="2" t="s">
        <v>132</v>
      </c>
      <c r="F12" s="2" t="s">
        <v>125</v>
      </c>
      <c r="G12" s="97">
        <f>IF(H12=0,"",H12)</f>
        <v>6267</v>
      </c>
      <c r="H12" s="14">
        <f>SUM(W12:AB13)+AC12</f>
        <v>6267</v>
      </c>
      <c r="J12" s="72">
        <v>8.2</v>
      </c>
      <c r="K12" s="37">
        <v>30.9</v>
      </c>
      <c r="L12" s="36">
        <v>3</v>
      </c>
      <c r="M12" s="66"/>
      <c r="N12" s="61">
        <v>3.6</v>
      </c>
      <c r="O12" s="36">
        <v>146</v>
      </c>
      <c r="P12" s="36">
        <v>412</v>
      </c>
      <c r="Q12" s="55">
        <v>10.07</v>
      </c>
      <c r="R12" s="35">
        <v>2</v>
      </c>
      <c r="S12" s="66"/>
      <c r="T12" s="61">
        <v>46</v>
      </c>
      <c r="U12" s="10">
        <f>L12*60+N12</f>
        <v>183.6</v>
      </c>
      <c r="V12" s="10">
        <f>R12*60+T12</f>
        <v>166</v>
      </c>
      <c r="W12" s="100">
        <f>IF(J12&gt;0,(INT(POWER(12.76-J12,1.81)*46.0849)),0)</f>
        <v>718</v>
      </c>
      <c r="X12" s="100">
        <f>IF(K12&gt;0,(INT(POWER(42.26-K12,1.81)*4.99087)),0)</f>
        <v>405</v>
      </c>
      <c r="Y12" s="101">
        <f>IF(N12&lt;&gt;"",(INT(POWER(254-U12,1.88)*0.11193)),0)</f>
        <v>332</v>
      </c>
      <c r="Z12" s="100">
        <f>IF(O12&gt;0,(INT(POWER(O12-75,1.348)*1.84523)),0)</f>
        <v>577</v>
      </c>
      <c r="AA12" s="100">
        <f>IF(P12&gt;0,(INT(POWER(P12-210,1.41)*0.188807)),0)</f>
        <v>336</v>
      </c>
      <c r="AB12" s="100">
        <f>IF(Q12&gt;0,(INT(POWER(Q12-1.5,1.05)*56.0211)),0)</f>
        <v>534</v>
      </c>
      <c r="AC12" s="11">
        <f>IF(T12&lt;&gt;"",(INT(POWER(305.5-V12,1.85)*0.08713)),0)</f>
        <v>808</v>
      </c>
    </row>
    <row r="13" spans="2:33" ht="12.75">
      <c r="B13" s="96"/>
      <c r="E13" s="2" t="s">
        <v>127</v>
      </c>
      <c r="G13" s="77"/>
      <c r="H13" s="73">
        <f>H12</f>
        <v>6267</v>
      </c>
      <c r="J13" s="72">
        <v>8.5</v>
      </c>
      <c r="K13" s="37">
        <v>32.8</v>
      </c>
      <c r="L13" s="36">
        <v>2</v>
      </c>
      <c r="M13" s="66"/>
      <c r="N13" s="61">
        <v>54.3</v>
      </c>
      <c r="O13" s="36">
        <v>134</v>
      </c>
      <c r="P13" s="36">
        <v>409</v>
      </c>
      <c r="Q13" s="55">
        <v>8.52</v>
      </c>
      <c r="R13" s="138">
        <v>2</v>
      </c>
      <c r="S13" s="66" t="str">
        <f>IF(T13=0,"",":")</f>
        <v>:</v>
      </c>
      <c r="T13" s="61">
        <v>51.8</v>
      </c>
      <c r="U13" s="10">
        <f>L13*60+N13</f>
        <v>174.3</v>
      </c>
      <c r="W13" s="100">
        <f>IF(J13&gt;0,(INT(POWER(12.76-J13,1.81)*46.0849)),0)</f>
        <v>635</v>
      </c>
      <c r="X13" s="100">
        <f>IF(K13&gt;0,(INT(POWER(42.26-K13,1.81)*4.99087)),0)</f>
        <v>291</v>
      </c>
      <c r="Y13" s="101">
        <f>IF(N13&lt;&gt;"",(INT(POWER(254-U13,1.88)*0.11193)),0)</f>
        <v>420</v>
      </c>
      <c r="Z13" s="100">
        <f>IF(O13&gt;0,(INT(POWER(O13-75,1.348)*1.84523)),0)</f>
        <v>449</v>
      </c>
      <c r="AA13" s="100">
        <f>IF(P13&gt;0,(INT(POWER(P13-210,1.41)*0.188807)),0)</f>
        <v>329</v>
      </c>
      <c r="AB13" s="100">
        <f>IF(Q13&gt;0,(INT(POWER(Q13-1.5,1.05)*56.0211)),0)</f>
        <v>433</v>
      </c>
      <c r="AG13" s="139"/>
    </row>
    <row r="14" spans="2:34" ht="12.75">
      <c r="B14" s="96"/>
      <c r="G14" s="77"/>
      <c r="H14" s="73">
        <f>H12</f>
        <v>6267</v>
      </c>
      <c r="J14" s="72"/>
      <c r="K14" s="9"/>
      <c r="L14" s="6"/>
      <c r="M14" s="98"/>
      <c r="N14" s="136"/>
      <c r="O14" s="99"/>
      <c r="P14" s="99"/>
      <c r="Q14" s="137"/>
      <c r="R14" s="99"/>
      <c r="S14" s="98"/>
      <c r="T14" s="136"/>
      <c r="AD14" s="35"/>
      <c r="AE14" s="35"/>
      <c r="AF14" s="135"/>
      <c r="AG14" s="140"/>
      <c r="AH14" s="46"/>
    </row>
    <row r="15" spans="2:34" ht="12.75">
      <c r="B15" s="22" t="str">
        <f>IF(H15=0,"","3.")</f>
        <v>3.</v>
      </c>
      <c r="E15" s="2" t="s">
        <v>124</v>
      </c>
      <c r="F15" s="2" t="s">
        <v>125</v>
      </c>
      <c r="G15" s="97">
        <f>IF(H15=0,"",H15)</f>
        <v>5772</v>
      </c>
      <c r="H15" s="14">
        <f>SUM(W15:AB16)+AC15</f>
        <v>5772</v>
      </c>
      <c r="J15" s="72">
        <v>8.5</v>
      </c>
      <c r="K15" s="37">
        <v>29.8</v>
      </c>
      <c r="L15" s="36">
        <v>2</v>
      </c>
      <c r="M15" s="66"/>
      <c r="N15" s="61">
        <v>47.7</v>
      </c>
      <c r="O15" s="36">
        <v>146</v>
      </c>
      <c r="P15" s="36">
        <v>393</v>
      </c>
      <c r="Q15" s="55">
        <v>8.26</v>
      </c>
      <c r="R15" s="35">
        <v>2</v>
      </c>
      <c r="S15" s="66"/>
      <c r="T15" s="61">
        <v>44</v>
      </c>
      <c r="U15" s="10">
        <f>L15*60+N15</f>
        <v>167.7</v>
      </c>
      <c r="V15" s="10">
        <f>R15*60+T15</f>
        <v>164</v>
      </c>
      <c r="W15" s="100">
        <f>IF(J15&gt;0,(INT(POWER(12.76-J15,1.81)*46.0849)),0)</f>
        <v>635</v>
      </c>
      <c r="X15" s="100">
        <f>IF(K15&gt;0,(INT(POWER(42.26-K15,1.81)*4.99087)),0)</f>
        <v>479</v>
      </c>
      <c r="Y15" s="101">
        <f>IF(N15&lt;&gt;"",(INT(POWER(254-U15,1.88)*0.11193)),0)</f>
        <v>488</v>
      </c>
      <c r="Z15" s="100">
        <f>IF(O15&gt;0,(INT(POWER(O15-75,1.348)*1.84523)),0)</f>
        <v>577</v>
      </c>
      <c r="AA15" s="100">
        <f>IF(P15&gt;0,(INT(POWER(P15-210,1.41)*0.188807)),0)</f>
        <v>292</v>
      </c>
      <c r="AB15" s="100">
        <f>IF(Q15&gt;0,(INT(POWER(Q15-1.5,1.05)*56.0211)),0)</f>
        <v>416</v>
      </c>
      <c r="AC15" s="11">
        <f>IF(T15&lt;&gt;"",(INT(POWER(305.5-V15,1.85)*0.08713)),0)</f>
        <v>829</v>
      </c>
      <c r="AD15" s="35"/>
      <c r="AE15" s="35"/>
      <c r="AF15" s="35"/>
      <c r="AG15" s="140"/>
      <c r="AH15" s="61"/>
    </row>
    <row r="16" spans="2:34" ht="12.75">
      <c r="B16" s="96"/>
      <c r="E16" s="2" t="s">
        <v>123</v>
      </c>
      <c r="G16" s="77"/>
      <c r="H16" s="73">
        <f>H15</f>
        <v>5772</v>
      </c>
      <c r="J16" s="72">
        <v>9.1</v>
      </c>
      <c r="K16" s="37">
        <v>30.2</v>
      </c>
      <c r="L16" s="6"/>
      <c r="M16" s="98"/>
      <c r="N16" s="136"/>
      <c r="O16" s="36">
        <v>130</v>
      </c>
      <c r="P16" s="36">
        <v>397</v>
      </c>
      <c r="Q16" s="55">
        <v>8.2</v>
      </c>
      <c r="R16" s="99"/>
      <c r="S16" s="98"/>
      <c r="T16" s="136"/>
      <c r="U16" s="10">
        <f>L16*60+N16</f>
        <v>0</v>
      </c>
      <c r="W16" s="100">
        <f>IF(J16&gt;0,(INT(POWER(12.76-J16,1.81)*46.0849)),0)</f>
        <v>482</v>
      </c>
      <c r="X16" s="100">
        <f>IF(K16&gt;0,(INT(POWER(42.26-K16,1.81)*4.99087)),0)</f>
        <v>452</v>
      </c>
      <c r="Y16" s="101">
        <f>IF(N16&lt;&gt;"",(INT(POWER(254-U16,1.88)*0.11193)),0)</f>
        <v>0</v>
      </c>
      <c r="Z16" s="100">
        <f>IF(O16&gt;0,(INT(POWER(O16-75,1.348)*1.84523)),0)</f>
        <v>409</v>
      </c>
      <c r="AA16" s="100">
        <f>IF(P16&gt;0,(INT(POWER(P16-210,1.41)*0.188807)),0)</f>
        <v>301</v>
      </c>
      <c r="AB16" s="100">
        <f>IF(Q16&gt;0,(INT(POWER(Q16-1.5,1.05)*56.0211)),0)</f>
        <v>412</v>
      </c>
      <c r="AD16" s="35"/>
      <c r="AE16" s="35"/>
      <c r="AF16" s="35"/>
      <c r="AG16" s="140"/>
      <c r="AH16" s="61"/>
    </row>
    <row r="17" spans="2:34" ht="12.75">
      <c r="B17" s="96"/>
      <c r="G17" s="77"/>
      <c r="H17" s="73">
        <f>H15</f>
        <v>5772</v>
      </c>
      <c r="J17" s="72"/>
      <c r="K17" s="9"/>
      <c r="L17" s="6"/>
      <c r="M17" s="98"/>
      <c r="N17" s="136"/>
      <c r="O17" s="99"/>
      <c r="P17" s="99"/>
      <c r="Q17" s="137"/>
      <c r="R17" s="99"/>
      <c r="S17" s="98"/>
      <c r="T17" s="136"/>
      <c r="AD17" s="35"/>
      <c r="AE17" s="35"/>
      <c r="AF17" s="35"/>
      <c r="AG17" s="140"/>
      <c r="AH17" s="61"/>
    </row>
    <row r="18" spans="2:34" ht="12.75">
      <c r="B18" s="22" t="str">
        <f>IF(H18=0,"","4.")</f>
        <v>4.</v>
      </c>
      <c r="E18" s="2" t="s">
        <v>126</v>
      </c>
      <c r="F18" s="2" t="s">
        <v>125</v>
      </c>
      <c r="G18" s="97">
        <f>IF(H18=0,"",H18)</f>
        <v>5687</v>
      </c>
      <c r="H18" s="14">
        <f>SUM(W18:AB19)+AC18</f>
        <v>5687</v>
      </c>
      <c r="J18" s="72">
        <v>8.7</v>
      </c>
      <c r="K18" s="37">
        <v>29.9</v>
      </c>
      <c r="L18" s="36">
        <v>2</v>
      </c>
      <c r="M18" s="66"/>
      <c r="N18" s="61">
        <v>45</v>
      </c>
      <c r="O18" s="36">
        <v>126</v>
      </c>
      <c r="P18" s="36">
        <v>400</v>
      </c>
      <c r="Q18" s="55">
        <v>8.44</v>
      </c>
      <c r="R18" s="35">
        <v>2</v>
      </c>
      <c r="S18" s="66"/>
      <c r="T18" s="61">
        <v>48.6</v>
      </c>
      <c r="U18" s="10">
        <f>L18*60+N18</f>
        <v>165</v>
      </c>
      <c r="V18" s="10">
        <f>R18*60+T18</f>
        <v>168.6</v>
      </c>
      <c r="W18" s="100">
        <f>IF(J18&gt;0,(INT(POWER(12.76-J18,1.81)*46.0849)),0)</f>
        <v>582</v>
      </c>
      <c r="X18" s="100">
        <f>IF(K18&gt;0,(INT(POWER(42.26-K18,1.81)*4.99087)),0)</f>
        <v>472</v>
      </c>
      <c r="Y18" s="101">
        <f>IF(N18&lt;&gt;"",(INT(POWER(254-U18,1.88)*0.11193)),0)</f>
        <v>517</v>
      </c>
      <c r="Z18" s="100">
        <f>IF(O18&gt;0,(INT(POWER(O18-75,1.348)*1.84523)),0)</f>
        <v>369</v>
      </c>
      <c r="AA18" s="100">
        <f>IF(P18&gt;0,(INT(POWER(P18-210,1.41)*0.188807)),0)</f>
        <v>308</v>
      </c>
      <c r="AB18" s="100">
        <f>IF(Q18&gt;0,(INT(POWER(Q18-1.5,1.05)*56.0211)),0)</f>
        <v>428</v>
      </c>
      <c r="AC18" s="11">
        <f>IF(T18&lt;&gt;"",(INT(POWER(305.5-V18,1.85)*0.08713)),0)</f>
        <v>780</v>
      </c>
      <c r="AD18" s="35"/>
      <c r="AE18" s="35"/>
      <c r="AF18" s="35"/>
      <c r="AG18" s="140"/>
      <c r="AH18" s="61"/>
    </row>
    <row r="19" spans="2:34" ht="12.75">
      <c r="B19" s="96"/>
      <c r="E19" s="2" t="s">
        <v>127</v>
      </c>
      <c r="G19" s="77"/>
      <c r="H19" s="73">
        <f>H18</f>
        <v>5687</v>
      </c>
      <c r="J19" s="72">
        <v>9.5</v>
      </c>
      <c r="K19" s="37">
        <v>30.9</v>
      </c>
      <c r="L19" s="36">
        <v>2</v>
      </c>
      <c r="M19" s="66"/>
      <c r="N19" s="61">
        <v>50.9</v>
      </c>
      <c r="O19" s="36">
        <v>126</v>
      </c>
      <c r="P19" s="36">
        <v>364</v>
      </c>
      <c r="Q19" s="55">
        <v>7.74</v>
      </c>
      <c r="R19" s="35">
        <v>3</v>
      </c>
      <c r="S19" s="66"/>
      <c r="T19" s="61">
        <v>2.4</v>
      </c>
      <c r="U19" s="10">
        <f>L19*60+N19</f>
        <v>170.9</v>
      </c>
      <c r="W19" s="100">
        <f>IF(J19&gt;0,(INT(POWER(12.76-J19,1.81)*46.0849)),0)</f>
        <v>391</v>
      </c>
      <c r="X19" s="100">
        <f>IF(K19&gt;0,(INT(POWER(42.26-K19,1.81)*4.99087)),0)</f>
        <v>405</v>
      </c>
      <c r="Y19" s="101">
        <f>IF(N19&lt;&gt;"",(INT(POWER(254-U19,1.88)*0.11193)),0)</f>
        <v>454</v>
      </c>
      <c r="Z19" s="100">
        <f>IF(O19&gt;0,(INT(POWER(O19-75,1.348)*1.84523)),0)</f>
        <v>369</v>
      </c>
      <c r="AA19" s="100">
        <f>IF(P19&gt;0,(INT(POWER(P19-210,1.41)*0.188807)),0)</f>
        <v>229</v>
      </c>
      <c r="AB19" s="100">
        <f>IF(Q19&gt;0,(INT(POWER(Q19-1.5,1.05)*56.0211)),0)</f>
        <v>383</v>
      </c>
      <c r="AD19" s="35"/>
      <c r="AE19" s="35"/>
      <c r="AF19" s="35"/>
      <c r="AG19" s="140"/>
      <c r="AH19" s="61"/>
    </row>
    <row r="20" spans="2:34" ht="12.75">
      <c r="B20" s="96"/>
      <c r="G20" s="102"/>
      <c r="H20" s="73">
        <f>H18</f>
        <v>5687</v>
      </c>
      <c r="J20" s="72"/>
      <c r="K20" s="9"/>
      <c r="L20" s="6"/>
      <c r="M20" s="98"/>
      <c r="N20" s="136"/>
      <c r="O20" s="99"/>
      <c r="P20" s="99"/>
      <c r="Q20" s="137"/>
      <c r="R20" s="99"/>
      <c r="S20" s="98"/>
      <c r="T20" s="136"/>
      <c r="AD20" s="35"/>
      <c r="AE20" s="35"/>
      <c r="AF20" s="35"/>
      <c r="AG20" s="140"/>
      <c r="AH20" s="61"/>
    </row>
    <row r="21" spans="2:34" ht="12.75">
      <c r="B21" s="22" t="str">
        <f>IF(H21=0,"","5.")</f>
        <v>5.</v>
      </c>
      <c r="E21" s="2" t="s">
        <v>133</v>
      </c>
      <c r="F21" s="2" t="s">
        <v>125</v>
      </c>
      <c r="G21" s="97">
        <f>IF(H21=0,"",H21)</f>
        <v>4991</v>
      </c>
      <c r="H21" s="14">
        <f>SUM(W21:AB22)+AC21</f>
        <v>4991</v>
      </c>
      <c r="J21" s="72">
        <v>8.4</v>
      </c>
      <c r="K21" s="37">
        <v>34.7</v>
      </c>
      <c r="L21" s="36">
        <v>3</v>
      </c>
      <c r="M21" s="66"/>
      <c r="N21" s="61">
        <v>50.5</v>
      </c>
      <c r="O21" s="36">
        <v>142</v>
      </c>
      <c r="P21" s="36">
        <v>366</v>
      </c>
      <c r="Q21" s="55">
        <v>9.1</v>
      </c>
      <c r="R21" s="135">
        <v>2</v>
      </c>
      <c r="S21" s="66"/>
      <c r="T21" s="46">
        <v>50.4</v>
      </c>
      <c r="U21" s="10">
        <f>L21*60+N21</f>
        <v>230.5</v>
      </c>
      <c r="V21" s="10">
        <f>R21*60+T21</f>
        <v>170.4</v>
      </c>
      <c r="W21" s="100">
        <f>IF(J21&gt;0,(INT(POWER(12.76-J21,1.81)*46.0849)),0)</f>
        <v>662</v>
      </c>
      <c r="X21" s="100">
        <f>IF(K21&gt;0,(INT(POWER(42.26-K21,1.81)*4.99087)),0)</f>
        <v>194</v>
      </c>
      <c r="Y21" s="101">
        <f>IF(N21&lt;&gt;"",(INT(POWER(254-U21,1.88)*0.11193)),0)</f>
        <v>42</v>
      </c>
      <c r="Z21" s="100">
        <f>IF(O21&gt;0,(INT(POWER(O21-75,1.348)*1.84523)),0)</f>
        <v>534</v>
      </c>
      <c r="AA21" s="100">
        <f>IF(P21&gt;0,(INT(POWER(P21-210,1.41)*0.188807)),0)</f>
        <v>233</v>
      </c>
      <c r="AB21" s="100">
        <f>IF(Q21&gt;0,(INT(POWER(Q21-1.5,1.05)*56.0211)),0)</f>
        <v>471</v>
      </c>
      <c r="AC21" s="11">
        <f>IF(T21&lt;&gt;"",(INT(POWER(305.5-V21,1.85)*0.08713)),0)</f>
        <v>761</v>
      </c>
      <c r="AD21" s="35"/>
      <c r="AE21" s="35"/>
      <c r="AF21" s="35"/>
      <c r="AG21" s="140"/>
      <c r="AH21" s="61"/>
    </row>
    <row r="22" spans="2:34" ht="12.75">
      <c r="B22" s="96"/>
      <c r="E22" s="2" t="s">
        <v>123</v>
      </c>
      <c r="G22" s="77"/>
      <c r="H22" s="73">
        <f>H21</f>
        <v>4991</v>
      </c>
      <c r="J22" s="72">
        <v>8.8</v>
      </c>
      <c r="K22" s="37">
        <v>32.4</v>
      </c>
      <c r="L22" s="6"/>
      <c r="M22" s="98"/>
      <c r="N22" s="136"/>
      <c r="O22" s="36">
        <v>126</v>
      </c>
      <c r="P22" s="36">
        <v>461</v>
      </c>
      <c r="Q22" s="55">
        <v>7.99</v>
      </c>
      <c r="R22" s="99"/>
      <c r="S22" s="98"/>
      <c r="T22" s="136"/>
      <c r="U22" s="10">
        <f>L22*60+N22</f>
        <v>0</v>
      </c>
      <c r="W22" s="100">
        <f>IF(J22&gt;0,(INT(POWER(12.76-J22,1.81)*46.0849)),0)</f>
        <v>556</v>
      </c>
      <c r="X22" s="100">
        <f>IF(K22&gt;0,(INT(POWER(42.26-K22,1.81)*4.99087)),0)</f>
        <v>314</v>
      </c>
      <c r="Y22" s="101">
        <f>IF(N22&lt;&gt;"",(INT(POWER(254-U22,1.88)*0.11193)),0)</f>
        <v>0</v>
      </c>
      <c r="Z22" s="100">
        <f>IF(O22&gt;0,(INT(POWER(O22-75,1.348)*1.84523)),0)</f>
        <v>369</v>
      </c>
      <c r="AA22" s="100">
        <f>IF(P22&gt;0,(INT(POWER(P22-210,1.41)*0.188807)),0)</f>
        <v>456</v>
      </c>
      <c r="AB22" s="100">
        <f>IF(Q22&gt;0,(INT(POWER(Q22-1.5,1.05)*56.0211)),0)</f>
        <v>399</v>
      </c>
      <c r="AD22" s="35"/>
      <c r="AE22" s="35"/>
      <c r="AF22" s="35"/>
      <c r="AG22" s="140"/>
      <c r="AH22" s="61"/>
    </row>
    <row r="23" spans="2:34" ht="12.75">
      <c r="B23" s="96"/>
      <c r="G23" s="77"/>
      <c r="H23" s="73">
        <f>H21</f>
        <v>4991</v>
      </c>
      <c r="J23" s="72"/>
      <c r="K23" s="9"/>
      <c r="L23" s="6"/>
      <c r="M23" s="98"/>
      <c r="N23" s="136"/>
      <c r="O23" s="99"/>
      <c r="P23" s="99"/>
      <c r="Q23" s="137"/>
      <c r="R23" s="99"/>
      <c r="S23" s="98"/>
      <c r="T23" s="136"/>
      <c r="AD23" s="35"/>
      <c r="AE23" s="35"/>
      <c r="AF23" s="138"/>
      <c r="AG23" s="140"/>
      <c r="AH23" s="61"/>
    </row>
    <row r="24" spans="2:34" ht="12.75">
      <c r="B24" s="22" t="str">
        <f>IF(H24=0,"","6.")</f>
        <v>6.</v>
      </c>
      <c r="E24" s="2" t="s">
        <v>129</v>
      </c>
      <c r="F24" s="2" t="s">
        <v>125</v>
      </c>
      <c r="G24" s="97">
        <f>IF(H24=0,"",H24)</f>
        <v>4701</v>
      </c>
      <c r="H24" s="14">
        <f>SUM(W24:AB25)+AC24</f>
        <v>4701</v>
      </c>
      <c r="J24" s="72">
        <v>8.9</v>
      </c>
      <c r="K24" s="9">
        <v>30.9</v>
      </c>
      <c r="L24" s="36">
        <v>2</v>
      </c>
      <c r="M24" s="66"/>
      <c r="N24" s="61">
        <v>49.2</v>
      </c>
      <c r="O24" s="99"/>
      <c r="P24" s="36">
        <v>384</v>
      </c>
      <c r="Q24" s="55">
        <v>7.68</v>
      </c>
      <c r="R24" s="35">
        <v>2</v>
      </c>
      <c r="S24" s="66"/>
      <c r="T24" s="61">
        <v>51.6</v>
      </c>
      <c r="U24" s="10">
        <f>L24*60+N24</f>
        <v>169.2</v>
      </c>
      <c r="V24" s="10">
        <f>R24*60+T24</f>
        <v>171.6</v>
      </c>
      <c r="W24" s="100">
        <f>IF(J24&gt;0,(INT(POWER(12.76-J24,1.81)*46.0849)),0)</f>
        <v>531</v>
      </c>
      <c r="X24" s="100">
        <f>IF(K24&gt;0,(INT(POWER(42.26-K24,1.81)*4.99087)),0)</f>
        <v>405</v>
      </c>
      <c r="Y24" s="101">
        <f>IF(N24&lt;&gt;"",(INT(POWER(254-U24,1.88)*0.11193)),0)</f>
        <v>472</v>
      </c>
      <c r="Z24" s="100">
        <f>IF(O24&gt;0,(INT(POWER(O24-75,1.348)*1.84523)),0)</f>
        <v>0</v>
      </c>
      <c r="AA24" s="100">
        <f>IF(P24&gt;0,(INT(POWER(P24-210,1.41)*0.188807)),0)</f>
        <v>272</v>
      </c>
      <c r="AB24" s="100">
        <f>IF(Q24&gt;0,(INT(POWER(Q24-1.5,1.05)*56.0211)),0)</f>
        <v>379</v>
      </c>
      <c r="AC24" s="11">
        <f>IF(T24&lt;&gt;"",(INT(POWER(305.5-V24,1.85)*0.08713)),0)</f>
        <v>749</v>
      </c>
      <c r="AD24" s="35"/>
      <c r="AE24" s="35"/>
      <c r="AF24" s="138"/>
      <c r="AG24" s="140"/>
      <c r="AH24" s="61"/>
    </row>
    <row r="25" spans="2:34" ht="12.75">
      <c r="B25" s="96"/>
      <c r="E25" s="2" t="s">
        <v>123</v>
      </c>
      <c r="G25" s="77"/>
      <c r="H25" s="73">
        <f>H24</f>
        <v>4701</v>
      </c>
      <c r="J25" s="72">
        <v>9.6</v>
      </c>
      <c r="K25" s="9">
        <v>31</v>
      </c>
      <c r="L25" s="36">
        <v>2</v>
      </c>
      <c r="M25" s="66"/>
      <c r="N25" s="61">
        <v>54.6</v>
      </c>
      <c r="O25" s="99"/>
      <c r="P25" s="36">
        <v>414</v>
      </c>
      <c r="Q25" s="55">
        <v>7.51</v>
      </c>
      <c r="R25" s="99"/>
      <c r="S25" s="98"/>
      <c r="T25" s="136"/>
      <c r="U25" s="10">
        <f>L25*60+N25</f>
        <v>174.6</v>
      </c>
      <c r="W25" s="100">
        <f>IF(J25&gt;0,(INT(POWER(12.76-J25,1.81)*46.0849)),0)</f>
        <v>369</v>
      </c>
      <c r="X25" s="100">
        <f>IF(K25&gt;0,(INT(POWER(42.26-K25,1.81)*4.99087)),0)</f>
        <v>399</v>
      </c>
      <c r="Y25" s="101">
        <f>IF(N25&lt;&gt;"",(INT(POWER(254-U25,1.88)*0.11193)),0)</f>
        <v>417</v>
      </c>
      <c r="Z25" s="100">
        <f>IF(O25&gt;0,(INT(POWER(O25-75,1.348)*1.84523)),0)</f>
        <v>0</v>
      </c>
      <c r="AA25" s="100">
        <f>IF(P25&gt;0,(INT(POWER(P25-210,1.41)*0.188807)),0)</f>
        <v>340</v>
      </c>
      <c r="AB25" s="100">
        <f>IF(Q25&gt;0,(INT(POWER(Q25-1.5,1.05)*56.0211)),0)</f>
        <v>368</v>
      </c>
      <c r="AD25" s="35"/>
      <c r="AE25" s="35"/>
      <c r="AF25" s="138"/>
      <c r="AG25" s="140"/>
      <c r="AH25" s="61"/>
    </row>
    <row r="26" spans="2:33" ht="12.75">
      <c r="B26" s="96"/>
      <c r="G26" s="77"/>
      <c r="H26" s="73">
        <f>H24</f>
        <v>4701</v>
      </c>
      <c r="J26" s="72"/>
      <c r="K26" s="9"/>
      <c r="L26" s="6"/>
      <c r="M26" s="98"/>
      <c r="N26" s="136"/>
      <c r="O26" s="99"/>
      <c r="P26" s="99"/>
      <c r="Q26" s="137"/>
      <c r="R26" s="99"/>
      <c r="S26" s="98"/>
      <c r="T26" s="136"/>
      <c r="AE26" s="35"/>
      <c r="AF26" s="55"/>
      <c r="AG26" s="139"/>
    </row>
    <row r="27" spans="2:32" ht="12.75">
      <c r="B27" s="22" t="str">
        <f>IF(H27=0,"","7.")</f>
        <v>7.</v>
      </c>
      <c r="E27" s="2" t="s">
        <v>128</v>
      </c>
      <c r="F27" s="2" t="s">
        <v>125</v>
      </c>
      <c r="G27" s="97">
        <f>IF(H27=0,"",H27)</f>
        <v>4453</v>
      </c>
      <c r="H27" s="14">
        <f>SUM(W27:AB28)+AC27</f>
        <v>4453</v>
      </c>
      <c r="J27" s="72">
        <v>8.5</v>
      </c>
      <c r="K27" s="9">
        <v>33.7</v>
      </c>
      <c r="L27" s="36">
        <v>2</v>
      </c>
      <c r="M27" s="66"/>
      <c r="N27" s="61">
        <v>51</v>
      </c>
      <c r="O27" s="36">
        <v>130</v>
      </c>
      <c r="P27" s="36">
        <v>387</v>
      </c>
      <c r="Q27" s="55">
        <v>7.99</v>
      </c>
      <c r="R27" s="35">
        <v>3</v>
      </c>
      <c r="S27" s="66"/>
      <c r="T27" s="61">
        <v>4.5</v>
      </c>
      <c r="U27" s="10">
        <f>L27*60+N27</f>
        <v>171</v>
      </c>
      <c r="V27" s="10">
        <f>R27*60+T27</f>
        <v>184.5</v>
      </c>
      <c r="W27" s="100">
        <f>IF(J27&gt;0,(INT(POWER(12.76-J27,1.81)*46.0849)),0)</f>
        <v>635</v>
      </c>
      <c r="X27" s="100">
        <f>IF(K27&gt;0,(INT(POWER(42.26-K27,1.81)*4.99087)),0)</f>
        <v>243</v>
      </c>
      <c r="Y27" s="101">
        <f>IF(N27&lt;&gt;"",(INT(POWER(254-U27,1.88)*0.11193)),0)</f>
        <v>453</v>
      </c>
      <c r="Z27" s="100">
        <f>IF(O27&gt;0,(INT(POWER(O27-75,1.348)*1.84523)),0)</f>
        <v>409</v>
      </c>
      <c r="AA27" s="100">
        <f>IF(P27&gt;0,(INT(POWER(P27-210,1.41)*0.188807)),0)</f>
        <v>279</v>
      </c>
      <c r="AB27" s="100">
        <f>IF(Q27&gt;0,(INT(POWER(Q27-1.5,1.05)*56.0211)),0)</f>
        <v>399</v>
      </c>
      <c r="AC27" s="11">
        <f>IF(T27&lt;&gt;"",(INT(POWER(305.5-V27,1.85)*0.08713)),0)</f>
        <v>621</v>
      </c>
      <c r="AE27" s="35"/>
      <c r="AF27" s="55"/>
    </row>
    <row r="28" spans="2:32" ht="12.75">
      <c r="B28" s="96"/>
      <c r="E28" s="2" t="s">
        <v>123</v>
      </c>
      <c r="G28" s="77"/>
      <c r="H28" s="73">
        <f>H27</f>
        <v>4453</v>
      </c>
      <c r="J28" s="72">
        <v>9.3</v>
      </c>
      <c r="K28" s="9">
        <v>35</v>
      </c>
      <c r="L28" s="6"/>
      <c r="M28" s="98"/>
      <c r="N28" s="136"/>
      <c r="O28" s="36">
        <v>130</v>
      </c>
      <c r="P28" s="99"/>
      <c r="Q28" s="55">
        <v>7.86</v>
      </c>
      <c r="R28" s="99"/>
      <c r="S28" s="98"/>
      <c r="T28" s="136"/>
      <c r="U28" s="10">
        <f>L28*60+N28</f>
        <v>0</v>
      </c>
      <c r="W28" s="100">
        <f>IF(J28&gt;0,(INT(POWER(12.76-J28,1.81)*46.0849)),0)</f>
        <v>435</v>
      </c>
      <c r="X28" s="100">
        <f>IF(K28&gt;0,(INT(POWER(42.26-K28,1.81)*4.99087)),0)</f>
        <v>180</v>
      </c>
      <c r="Y28" s="101">
        <f>IF(N28&lt;&gt;"",(INT(POWER(254-U28,1.88)*0.11193)),0)</f>
        <v>0</v>
      </c>
      <c r="Z28" s="100">
        <f>IF(O28&gt;0,(INT(POWER(O28-75,1.348)*1.84523)),0)</f>
        <v>409</v>
      </c>
      <c r="AA28" s="100">
        <f>IF(P28&gt;0,(INT(POWER(P28-210,1.41)*0.188807)),0)</f>
        <v>0</v>
      </c>
      <c r="AB28" s="100">
        <f>IF(Q28&gt;0,(INT(POWER(Q28-1.5,1.05)*56.0211)),0)</f>
        <v>390</v>
      </c>
      <c r="AE28" s="35"/>
      <c r="AF28" s="55"/>
    </row>
    <row r="29" spans="2:32" ht="12.75">
      <c r="B29" s="96"/>
      <c r="G29" s="77"/>
      <c r="H29" s="73">
        <f>H27</f>
        <v>4453</v>
      </c>
      <c r="J29" s="72"/>
      <c r="K29" s="9"/>
      <c r="L29" s="6"/>
      <c r="M29" s="98"/>
      <c r="N29" s="136"/>
      <c r="O29" s="99"/>
      <c r="P29" s="99"/>
      <c r="Q29" s="137"/>
      <c r="R29" s="99"/>
      <c r="S29" s="98"/>
      <c r="T29" s="136"/>
      <c r="AE29" s="35"/>
      <c r="AF29" s="55"/>
    </row>
    <row r="30" spans="2:32" ht="12.75">
      <c r="B30" s="22" t="str">
        <f>IF(H30=0,"","8.")</f>
        <v>8.</v>
      </c>
      <c r="E30" s="2" t="s">
        <v>130</v>
      </c>
      <c r="F30" s="2" t="s">
        <v>125</v>
      </c>
      <c r="G30" s="97">
        <f>IF(H30=0,"",H30)</f>
        <v>4041</v>
      </c>
      <c r="H30" s="14">
        <f>SUM(W30:AB31)+AC30</f>
        <v>4041</v>
      </c>
      <c r="J30" s="72">
        <v>9.2</v>
      </c>
      <c r="K30" s="37">
        <v>34</v>
      </c>
      <c r="L30" s="36">
        <v>3</v>
      </c>
      <c r="M30" s="66" t="str">
        <f>IF(N30=0,"",":")</f>
        <v>:</v>
      </c>
      <c r="N30" s="61">
        <v>1.8</v>
      </c>
      <c r="O30" s="36">
        <v>130</v>
      </c>
      <c r="P30" s="36">
        <v>338</v>
      </c>
      <c r="Q30" s="55">
        <v>9.33</v>
      </c>
      <c r="R30" s="138">
        <v>3</v>
      </c>
      <c r="S30" s="66"/>
      <c r="T30" s="61">
        <v>5.1</v>
      </c>
      <c r="U30" s="10">
        <f>L30*60+N30</f>
        <v>181.8</v>
      </c>
      <c r="V30" s="10">
        <f>R30*60+T30</f>
        <v>185.1</v>
      </c>
      <c r="W30" s="100">
        <f>IF(J30&gt;0,(INT(POWER(12.76-J30,1.81)*46.0849)),0)</f>
        <v>458</v>
      </c>
      <c r="X30" s="100">
        <f>IF(K30&gt;0,(INT(POWER(42.26-K30,1.81)*4.99087)),0)</f>
        <v>227</v>
      </c>
      <c r="Y30" s="101">
        <f>IF(N30&lt;&gt;"",(INT(POWER(254-U30,1.88)*0.11193)),0)</f>
        <v>349</v>
      </c>
      <c r="Z30" s="100">
        <f>IF(O30&gt;0,(INT(POWER(O30-75,1.348)*1.84523)),0)</f>
        <v>409</v>
      </c>
      <c r="AA30" s="100">
        <f>IF(P30&gt;0,(INT(POWER(P30-210,1.41)*0.188807)),0)</f>
        <v>176</v>
      </c>
      <c r="AB30" s="100">
        <f>IF(Q30&gt;0,(INT(POWER(Q30-1.5,1.05)*56.0211)),0)</f>
        <v>486</v>
      </c>
      <c r="AC30" s="11">
        <f>IF(T30&lt;&gt;"",(INT(POWER(305.5-V30,1.85)*0.08713)),0)</f>
        <v>615</v>
      </c>
      <c r="AE30" s="35"/>
      <c r="AF30" s="55"/>
    </row>
    <row r="31" spans="2:32" ht="12.75">
      <c r="B31" s="96"/>
      <c r="E31" s="2" t="s">
        <v>123</v>
      </c>
      <c r="G31" s="77"/>
      <c r="H31" s="73">
        <f>H30</f>
        <v>4041</v>
      </c>
      <c r="J31" s="72">
        <v>9.6</v>
      </c>
      <c r="K31" s="37">
        <v>33</v>
      </c>
      <c r="L31" s="6"/>
      <c r="M31" s="98"/>
      <c r="N31" s="136"/>
      <c r="O31" s="36"/>
      <c r="P31" s="36">
        <v>386</v>
      </c>
      <c r="Q31" s="55">
        <v>7.95</v>
      </c>
      <c r="R31" s="99"/>
      <c r="S31" s="98"/>
      <c r="T31" s="136"/>
      <c r="U31" s="10">
        <f>L31*60+N31</f>
        <v>0</v>
      </c>
      <c r="W31" s="100">
        <f>IF(J31&gt;0,(INT(POWER(12.76-J31,1.81)*46.0849)),0)</f>
        <v>369</v>
      </c>
      <c r="X31" s="100">
        <f>IF(K31&gt;0,(INT(POWER(42.26-K31,1.81)*4.99087)),0)</f>
        <v>280</v>
      </c>
      <c r="Y31" s="101">
        <f>IF(N31&lt;&gt;"",(INT(POWER(254-U31,1.88)*0.11193)),0)</f>
        <v>0</v>
      </c>
      <c r="Z31" s="100">
        <f>IF(O31&gt;0,(INT(POWER(O31-75,1.348)*1.84523)),0)</f>
        <v>0</v>
      </c>
      <c r="AA31" s="100">
        <f>IF(P31&gt;0,(INT(POWER(P31-210,1.41)*0.188807)),0)</f>
        <v>276</v>
      </c>
      <c r="AB31" s="100">
        <f>IF(Q31&gt;0,(INT(POWER(Q31-1.5,1.05)*56.0211)),0)</f>
        <v>396</v>
      </c>
      <c r="AE31" s="35"/>
      <c r="AF31" s="55"/>
    </row>
    <row r="32" spans="2:32" ht="12.75">
      <c r="B32" s="96"/>
      <c r="G32" s="77"/>
      <c r="H32" s="73">
        <f>H30</f>
        <v>4041</v>
      </c>
      <c r="J32" s="72"/>
      <c r="K32" s="9"/>
      <c r="L32" s="6"/>
      <c r="M32" s="98"/>
      <c r="N32" s="136"/>
      <c r="O32" s="99"/>
      <c r="P32" s="99"/>
      <c r="Q32" s="137"/>
      <c r="R32" s="99"/>
      <c r="S32" s="98"/>
      <c r="T32" s="136"/>
      <c r="AE32" s="35"/>
      <c r="AF32" s="55"/>
    </row>
    <row r="33" spans="2:32" ht="12.75">
      <c r="B33" s="22" t="str">
        <f>IF(H33=0,"","9.")</f>
        <v>9.</v>
      </c>
      <c r="E33" s="2" t="s">
        <v>223</v>
      </c>
      <c r="F33" s="2" t="s">
        <v>125</v>
      </c>
      <c r="G33" s="97">
        <f>IF(H33=0,"",H33)</f>
        <v>2364</v>
      </c>
      <c r="H33" s="14">
        <f>SUM(W33:AB34)+AC33</f>
        <v>2364</v>
      </c>
      <c r="J33" s="72">
        <v>9.6</v>
      </c>
      <c r="K33" s="37">
        <v>37.2</v>
      </c>
      <c r="L33" s="36">
        <v>3</v>
      </c>
      <c r="M33" s="66"/>
      <c r="N33" s="61">
        <v>7.3</v>
      </c>
      <c r="O33" s="99"/>
      <c r="P33" s="36">
        <v>341</v>
      </c>
      <c r="Q33" s="55">
        <v>6.64</v>
      </c>
      <c r="R33" s="35">
        <v>3</v>
      </c>
      <c r="S33" s="66"/>
      <c r="T33" s="61">
        <v>11.2</v>
      </c>
      <c r="U33" s="10">
        <f>L33*60+N33</f>
        <v>187.3</v>
      </c>
      <c r="V33" s="10">
        <f>R33*60+T33</f>
        <v>191.2</v>
      </c>
      <c r="W33" s="100">
        <f>IF(J33&gt;0,(INT(POWER(12.76-J33,1.81)*46.0849)),0)</f>
        <v>369</v>
      </c>
      <c r="X33" s="100">
        <f>IF(K33&gt;0,(INT(POWER(42.26-K33,1.81)*4.99087)),0)</f>
        <v>93</v>
      </c>
      <c r="Y33" s="101">
        <f>IF(N33&lt;&gt;"",(INT(POWER(254-U33,1.88)*0.11193)),0)</f>
        <v>300</v>
      </c>
      <c r="Z33" s="100">
        <f>IF(O33&gt;0,(INT(POWER(O33-75,1.348)*1.84523)),0)</f>
        <v>0</v>
      </c>
      <c r="AA33" s="100">
        <f>IF(P33&gt;0,(INT(POWER(P33-210,1.41)*0.188807)),0)</f>
        <v>182</v>
      </c>
      <c r="AB33" s="100">
        <f>IF(Q33&gt;0,(INT(POWER(Q33-1.5,1.05)*56.0211)),0)</f>
        <v>312</v>
      </c>
      <c r="AC33" s="11">
        <f>IF(T33&lt;&gt;"",(INT(POWER(305.5-V33,1.85)*0.08713)),0)</f>
        <v>559</v>
      </c>
      <c r="AE33" s="35"/>
      <c r="AF33" s="55"/>
    </row>
    <row r="34" spans="2:32" ht="12.75">
      <c r="B34" s="96"/>
      <c r="E34" s="2" t="s">
        <v>123</v>
      </c>
      <c r="G34" s="77"/>
      <c r="H34" s="73">
        <f>H33</f>
        <v>2364</v>
      </c>
      <c r="J34" s="72">
        <v>10.3</v>
      </c>
      <c r="K34" s="9"/>
      <c r="L34" s="36">
        <v>3</v>
      </c>
      <c r="M34" s="66" t="str">
        <f>IF(N34=0,"",":")</f>
        <v>:</v>
      </c>
      <c r="N34" s="61">
        <v>20.7</v>
      </c>
      <c r="O34" s="99"/>
      <c r="P34" s="36">
        <v>306</v>
      </c>
      <c r="Q34" s="137"/>
      <c r="R34" s="99"/>
      <c r="S34" s="98"/>
      <c r="T34" s="136"/>
      <c r="U34" s="10">
        <f>L34*60+N34</f>
        <v>200.7</v>
      </c>
      <c r="W34" s="100">
        <f>IF(J34&gt;0,(INT(POWER(12.76-J34,1.81)*46.0849)),0)</f>
        <v>235</v>
      </c>
      <c r="X34" s="100">
        <f>IF(K34&gt;0,(INT(POWER(42.26-K34,1.81)*4.99087)),0)</f>
        <v>0</v>
      </c>
      <c r="Y34" s="101">
        <f>IF(N34&lt;&gt;"",(INT(POWER(254-U34,1.88)*0.11193)),0)</f>
        <v>197</v>
      </c>
      <c r="Z34" s="100">
        <f>IF(O34&gt;0,(INT(POWER(O34-75,1.348)*1.84523)),0)</f>
        <v>0</v>
      </c>
      <c r="AA34" s="100">
        <f>IF(P34&gt;0,(INT(POWER(P34-210,1.41)*0.188807)),0)</f>
        <v>117</v>
      </c>
      <c r="AB34" s="100">
        <f>IF(Q34&gt;0,(INT(POWER(Q34-1.5,1.05)*56.0211)),0)</f>
        <v>0</v>
      </c>
      <c r="AE34" s="35"/>
      <c r="AF34" s="55"/>
    </row>
    <row r="35" spans="2:32" ht="12.75">
      <c r="B35" s="96"/>
      <c r="G35" s="77"/>
      <c r="H35" s="73">
        <f>H33</f>
        <v>2364</v>
      </c>
      <c r="M35" s="77"/>
      <c r="S35" s="77"/>
      <c r="AE35" s="35"/>
      <c r="AF35" s="55"/>
    </row>
    <row r="36" spans="2:29" ht="12.75">
      <c r="B36" s="22">
        <f>IF(H36=0,"","10.")</f>
      </c>
      <c r="G36" s="97">
        <f>IF(H36=0,"",H36)</f>
      </c>
      <c r="H36" s="14">
        <f>SUM(W36:AB37)+AC36</f>
        <v>0</v>
      </c>
      <c r="M36" s="98">
        <f>IF(N36=0,"",":")</f>
      </c>
      <c r="S36" s="98">
        <f>IF(T36=0,"",":")</f>
      </c>
      <c r="U36" s="10">
        <f>L36*60+N36</f>
        <v>0</v>
      </c>
      <c r="V36" s="10">
        <f>R36*60+T36</f>
        <v>0</v>
      </c>
      <c r="W36" s="100">
        <f>IF(J36&gt;0,(INT(POWER(12.76-J36,1.81)*46.0849)),0)</f>
        <v>0</v>
      </c>
      <c r="X36" s="100">
        <f>IF(K36&gt;0,(INT(POWER(42.26-K36,1.81)*4.99087)),0)</f>
        <v>0</v>
      </c>
      <c r="Y36" s="101">
        <f>IF(N36&lt;&gt;"",(INT(POWER(254-U36,1.88)*0.11193)),0)</f>
        <v>0</v>
      </c>
      <c r="Z36" s="100">
        <f>IF(O36&gt;0,(INT(POWER(O36-75,1.348)*1.84523)),0)</f>
        <v>0</v>
      </c>
      <c r="AA36" s="100">
        <f>IF(P36&gt;0,(INT(POWER(P36-210,1.41)*0.188807)),0)</f>
        <v>0</v>
      </c>
      <c r="AB36" s="100">
        <f>IF(Q36&gt;0,(INT(POWER(Q36-1.5,1.05)*56.0211)),0)</f>
        <v>0</v>
      </c>
      <c r="AC36" s="11">
        <f>IF(T36&lt;&gt;"",(INT(POWER(305.5-V36,1.85)*0.08713)),0)</f>
        <v>0</v>
      </c>
    </row>
    <row r="37" spans="2:28" ht="12.75">
      <c r="B37" s="96"/>
      <c r="G37" s="77"/>
      <c r="H37" s="73">
        <f>H36</f>
        <v>0</v>
      </c>
      <c r="M37" s="98">
        <f>IF(N37=0,"",":")</f>
      </c>
      <c r="S37" s="98">
        <f>IF(T37=0,"",":")</f>
      </c>
      <c r="U37" s="10">
        <f>L37*60+N37</f>
        <v>0</v>
      </c>
      <c r="W37" s="100">
        <f>IF(J37&gt;0,(INT(POWER(12.76-J37,1.81)*46.0849)),0)</f>
        <v>0</v>
      </c>
      <c r="X37" s="100">
        <f>IF(K37&gt;0,(INT(POWER(42.26-K37,1.81)*4.99087)),0)</f>
        <v>0</v>
      </c>
      <c r="Y37" s="101">
        <f>IF(N37&lt;&gt;"",(INT(POWER(254-U37,1.88)*0.11193)),0)</f>
        <v>0</v>
      </c>
      <c r="Z37" s="100">
        <f>IF(O37&gt;0,(INT(POWER(O37-75,1.348)*1.84523)),0)</f>
        <v>0</v>
      </c>
      <c r="AA37" s="100">
        <f>IF(P37&gt;0,(INT(POWER(P37-210,1.41)*0.188807)),0)</f>
        <v>0</v>
      </c>
      <c r="AB37" s="100">
        <f>IF(Q37&gt;0,(INT(POWER(Q37-1.5,1.05)*56.0211)),0)</f>
        <v>0</v>
      </c>
    </row>
    <row r="38" spans="2:19" ht="12.75">
      <c r="B38" s="96"/>
      <c r="G38" s="77"/>
      <c r="H38" s="73">
        <f>H36</f>
        <v>0</v>
      </c>
      <c r="M38" s="77"/>
      <c r="S38" s="77"/>
    </row>
    <row r="39" spans="2:29" ht="12.75">
      <c r="B39" s="22">
        <f>IF(H39=0,"","11.")</f>
      </c>
      <c r="G39" s="97">
        <f>IF(H39=0,"",H39)</f>
      </c>
      <c r="H39" s="14">
        <f>SUM(W39:AB40)+AC39</f>
        <v>0</v>
      </c>
      <c r="M39" s="98">
        <f>IF(N39=0,"",":")</f>
      </c>
      <c r="S39" s="98">
        <f>IF(T39=0,"",":")</f>
      </c>
      <c r="U39" s="10">
        <f>L39*60+N39</f>
        <v>0</v>
      </c>
      <c r="V39" s="10">
        <f>R39*60+T39</f>
        <v>0</v>
      </c>
      <c r="W39" s="100">
        <f>IF(J39&gt;0,(INT(POWER(12.76-J39,1.81)*46.0849)),0)</f>
        <v>0</v>
      </c>
      <c r="X39" s="100">
        <f>IF(K39&gt;0,(INT(POWER(42.26-K39,1.81)*4.99087)),0)</f>
        <v>0</v>
      </c>
      <c r="Y39" s="101">
        <f>IF(N39&lt;&gt;"",(INT(POWER(254-U39,1.88)*0.11193)),0)</f>
        <v>0</v>
      </c>
      <c r="Z39" s="100">
        <f>IF(O39&gt;0,(INT(POWER(O39-75,1.348)*1.84523)),0)</f>
        <v>0</v>
      </c>
      <c r="AA39" s="100">
        <f>IF(P39&gt;0,(INT(POWER(P39-210,1.41)*0.188807)),0)</f>
        <v>0</v>
      </c>
      <c r="AB39" s="100">
        <f>IF(Q39&gt;0,(INT(POWER(Q39-1.5,1.05)*56.0211)),0)</f>
        <v>0</v>
      </c>
      <c r="AC39" s="11">
        <f>IF(T39&lt;&gt;"",(INT(POWER(305.5-V39,1.85)*0.08713)),0)</f>
        <v>0</v>
      </c>
    </row>
    <row r="40" spans="2:28" ht="12.75">
      <c r="B40" s="96"/>
      <c r="G40" s="77"/>
      <c r="H40" s="73">
        <f>H39</f>
        <v>0</v>
      </c>
      <c r="M40" s="98">
        <f>IF(N40=0,"",":")</f>
      </c>
      <c r="S40" s="98">
        <f>IF(T40=0,"",":")</f>
      </c>
      <c r="U40" s="10">
        <f>L40*60+N40</f>
        <v>0</v>
      </c>
      <c r="W40" s="100">
        <f>IF(J40&gt;0,(INT(POWER(12.76-J40,1.81)*46.0849)),0)</f>
        <v>0</v>
      </c>
      <c r="X40" s="100">
        <f>IF(K40&gt;0,(INT(POWER(42.26-K40,1.81)*4.99087)),0)</f>
        <v>0</v>
      </c>
      <c r="Y40" s="101">
        <f>IF(N40&lt;&gt;"",(INT(POWER(254-U40,1.88)*0.11193)),0)</f>
        <v>0</v>
      </c>
      <c r="Z40" s="100">
        <f>IF(O40&gt;0,(INT(POWER(O40-75,1.348)*1.84523)),0)</f>
        <v>0</v>
      </c>
      <c r="AA40" s="100">
        <f>IF(P40&gt;0,(INT(POWER(P40-210,1.41)*0.188807)),0)</f>
        <v>0</v>
      </c>
      <c r="AB40" s="100">
        <f>IF(Q40&gt;0,(INT(POWER(Q40-1.5,1.05)*56.0211)),0)</f>
        <v>0</v>
      </c>
    </row>
    <row r="41" spans="2:19" ht="12.75">
      <c r="B41" s="96"/>
      <c r="G41" s="77"/>
      <c r="H41" s="73">
        <f>H39</f>
        <v>0</v>
      </c>
      <c r="M41" s="77"/>
      <c r="S41" s="77"/>
    </row>
    <row r="42" spans="2:29" ht="12.75">
      <c r="B42" s="22">
        <f>IF(H42=0,"","12.")</f>
      </c>
      <c r="G42" s="97">
        <f>IF(H42=0,"",H42)</f>
      </c>
      <c r="H42" s="14">
        <f>SUM(W42:AB43)+AC42</f>
        <v>0</v>
      </c>
      <c r="M42" s="98">
        <f>IF(N42=0,"",":")</f>
      </c>
      <c r="S42" s="98">
        <f>IF(T42=0,"",":")</f>
      </c>
      <c r="U42" s="10">
        <f>L42*60+N42</f>
        <v>0</v>
      </c>
      <c r="V42" s="10">
        <f>R42*60+T42</f>
        <v>0</v>
      </c>
      <c r="W42" s="100">
        <f>IF(J42&gt;0,(INT(POWER(12.76-J42,1.81)*46.0849)),0)</f>
        <v>0</v>
      </c>
      <c r="X42" s="100">
        <f>IF(K42&gt;0,(INT(POWER(42.26-K42,1.81)*4.99087)),0)</f>
        <v>0</v>
      </c>
      <c r="Y42" s="101">
        <f>IF(N42&lt;&gt;"",(INT(POWER(254-U42,1.88)*0.11193)),0)</f>
        <v>0</v>
      </c>
      <c r="Z42" s="100">
        <f>IF(O42&gt;0,(INT(POWER(O42-75,1.348)*1.84523)),0)</f>
        <v>0</v>
      </c>
      <c r="AA42" s="100">
        <f>IF(P42&gt;0,(INT(POWER(P42-210,1.41)*0.188807)),0)</f>
        <v>0</v>
      </c>
      <c r="AB42" s="100">
        <f>IF(Q42&gt;0,(INT(POWER(Q42-1.5,1.05)*56.0211)),0)</f>
        <v>0</v>
      </c>
      <c r="AC42" s="11">
        <f>IF(T42&lt;&gt;"",(INT(POWER(305.5-V42,1.85)*0.08713)),0)</f>
        <v>0</v>
      </c>
    </row>
    <row r="43" spans="2:28" ht="12.75">
      <c r="B43" s="96"/>
      <c r="G43" s="77"/>
      <c r="H43" s="73">
        <f>H42</f>
        <v>0</v>
      </c>
      <c r="M43" s="98">
        <f>IF(N43=0,"",":")</f>
      </c>
      <c r="S43" s="98">
        <f>IF(T43=0,"",":")</f>
      </c>
      <c r="U43" s="10">
        <f>L43*60+N43</f>
        <v>0</v>
      </c>
      <c r="W43" s="100">
        <f>IF(J43&gt;0,(INT(POWER(12.76-J43,1.81)*46.0849)),0)</f>
        <v>0</v>
      </c>
      <c r="X43" s="100">
        <f>IF(K43&gt;0,(INT(POWER(42.26-K43,1.81)*4.99087)),0)</f>
        <v>0</v>
      </c>
      <c r="Y43" s="101">
        <f>IF(N43&lt;&gt;"",(INT(POWER(254-U43,1.88)*0.11193)),0)</f>
        <v>0</v>
      </c>
      <c r="Z43" s="100">
        <f>IF(O43&gt;0,(INT(POWER(O43-75,1.348)*1.84523)),0)</f>
        <v>0</v>
      </c>
      <c r="AA43" s="100">
        <f>IF(P43&gt;0,(INT(POWER(P43-210,1.41)*0.188807)),0)</f>
        <v>0</v>
      </c>
      <c r="AB43" s="100">
        <f>IF(Q43&gt;0,(INT(POWER(Q43-1.5,1.05)*56.0211)),0)</f>
        <v>0</v>
      </c>
    </row>
    <row r="44" spans="2:19" ht="12.75">
      <c r="B44" s="96"/>
      <c r="G44" s="77"/>
      <c r="H44" s="73">
        <f>H42</f>
        <v>0</v>
      </c>
      <c r="M44" s="77"/>
      <c r="S44" s="77"/>
    </row>
    <row r="45" spans="2:29" ht="12.75">
      <c r="B45" s="22">
        <f>IF(H45=0,"","13.")</f>
      </c>
      <c r="G45" s="97">
        <f>IF(H45=0,"",H45)</f>
      </c>
      <c r="H45" s="14">
        <f>SUM(W45:AB46)+AC45</f>
        <v>0</v>
      </c>
      <c r="M45" s="98">
        <f>IF(N45=0,"",":")</f>
      </c>
      <c r="S45" s="98">
        <f>IF(T45=0,"",":")</f>
      </c>
      <c r="U45" s="10">
        <f>L45*60+N45</f>
        <v>0</v>
      </c>
      <c r="V45" s="10">
        <f>R45*60+T45</f>
        <v>0</v>
      </c>
      <c r="W45" s="100">
        <f>IF(J45&gt;0,(INT(POWER(12.76-J45,1.81)*46.0849)),0)</f>
        <v>0</v>
      </c>
      <c r="X45" s="100">
        <f>IF(K45&gt;0,(INT(POWER(42.26-K45,1.81)*4.99087)),0)</f>
        <v>0</v>
      </c>
      <c r="Y45" s="101">
        <f>IF(N45&lt;&gt;"",(INT(POWER(254-U45,1.88)*0.11193)),0)</f>
        <v>0</v>
      </c>
      <c r="Z45" s="100">
        <f>IF(O45&gt;0,(INT(POWER(O45-75,1.348)*1.84523)),0)</f>
        <v>0</v>
      </c>
      <c r="AA45" s="100">
        <f>IF(P45&gt;0,(INT(POWER(P45-210,1.41)*0.188807)),0)</f>
        <v>0</v>
      </c>
      <c r="AB45" s="100">
        <f>IF(Q45&gt;0,(INT(POWER(Q45-1.5,1.05)*56.0211)),0)</f>
        <v>0</v>
      </c>
      <c r="AC45" s="11">
        <f>IF(T45&lt;&gt;"",(INT(POWER(305.5-V45,1.85)*0.08713)),0)</f>
        <v>0</v>
      </c>
    </row>
    <row r="46" spans="2:28" ht="12.75">
      <c r="B46" s="96"/>
      <c r="G46" s="77"/>
      <c r="H46" s="73">
        <f>H45</f>
        <v>0</v>
      </c>
      <c r="M46" s="98">
        <f>IF(N46=0,"",":")</f>
      </c>
      <c r="S46" s="98">
        <f>IF(T46=0,"",":")</f>
      </c>
      <c r="U46" s="10">
        <f>L46*60+N46</f>
        <v>0</v>
      </c>
      <c r="W46" s="100">
        <f>IF(J46&gt;0,(INT(POWER(12.76-J46,1.81)*46.0849)),0)</f>
        <v>0</v>
      </c>
      <c r="X46" s="100">
        <f>IF(K46&gt;0,(INT(POWER(42.26-K46,1.81)*4.99087)),0)</f>
        <v>0</v>
      </c>
      <c r="Y46" s="101">
        <f>IF(N46&lt;&gt;"",(INT(POWER(254-U46,1.88)*0.11193)),0)</f>
        <v>0</v>
      </c>
      <c r="Z46" s="100">
        <f>IF(O46&gt;0,(INT(POWER(O46-75,1.348)*1.84523)),0)</f>
        <v>0</v>
      </c>
      <c r="AA46" s="100">
        <f>IF(P46&gt;0,(INT(POWER(P46-210,1.41)*0.188807)),0)</f>
        <v>0</v>
      </c>
      <c r="AB46" s="100">
        <f>IF(Q46&gt;0,(INT(POWER(Q46-1.5,1.05)*56.0211)),0)</f>
        <v>0</v>
      </c>
    </row>
    <row r="47" spans="2:19" ht="12.75">
      <c r="B47" s="96"/>
      <c r="G47" s="77"/>
      <c r="H47" s="73">
        <f>H45</f>
        <v>0</v>
      </c>
      <c r="M47" s="77"/>
      <c r="S47" s="77"/>
    </row>
    <row r="48" spans="2:29" ht="12.75">
      <c r="B48" s="22">
        <f>IF(H48=0,"","14.")</f>
      </c>
      <c r="G48" s="97">
        <f>IF(H48=0,"",H48)</f>
      </c>
      <c r="H48" s="14">
        <f>SUM(W48:AB49)+AC48</f>
        <v>0</v>
      </c>
      <c r="M48" s="98">
        <f>IF(N48=0,"",":")</f>
      </c>
      <c r="S48" s="98">
        <f>IF(T48=0,"",":")</f>
      </c>
      <c r="U48" s="10">
        <f>L48*60+N48</f>
        <v>0</v>
      </c>
      <c r="V48" s="10">
        <f>R48*60+T48</f>
        <v>0</v>
      </c>
      <c r="W48" s="100">
        <f>IF(J48&gt;0,(INT(POWER(12.76-J48,1.81)*46.0849)),0)</f>
        <v>0</v>
      </c>
      <c r="X48" s="100">
        <f>IF(K48&gt;0,(INT(POWER(42.26-K48,1.81)*4.99087)),0)</f>
        <v>0</v>
      </c>
      <c r="Y48" s="101">
        <f>IF(N48&lt;&gt;"",(INT(POWER(254-U48,1.88)*0.11193)),0)</f>
        <v>0</v>
      </c>
      <c r="Z48" s="100">
        <f>IF(O48&gt;0,(INT(POWER(O48-75,1.348)*1.84523)),0)</f>
        <v>0</v>
      </c>
      <c r="AA48" s="100">
        <f>IF(P48&gt;0,(INT(POWER(P48-210,1.41)*0.188807)),0)</f>
        <v>0</v>
      </c>
      <c r="AB48" s="100">
        <f>IF(Q48&gt;0,(INT(POWER(Q48-1.5,1.05)*56.0211)),0)</f>
        <v>0</v>
      </c>
      <c r="AC48" s="11">
        <f>IF(T48&lt;&gt;"",(INT(POWER(305.5-V48,1.85)*0.08713)),0)</f>
        <v>0</v>
      </c>
    </row>
    <row r="49" spans="2:28" ht="12.75">
      <c r="B49" s="96"/>
      <c r="G49" s="77"/>
      <c r="H49" s="73">
        <f>H48</f>
        <v>0</v>
      </c>
      <c r="M49" s="98">
        <f>IF(N49=0,"",":")</f>
      </c>
      <c r="S49" s="98">
        <f>IF(T49=0,"",":")</f>
      </c>
      <c r="U49" s="10">
        <f>L49*60+N49</f>
        <v>0</v>
      </c>
      <c r="W49" s="100">
        <f>IF(J49&gt;0,(INT(POWER(12.76-J49,1.81)*46.0849)),0)</f>
        <v>0</v>
      </c>
      <c r="X49" s="100">
        <f>IF(K49&gt;0,(INT(POWER(42.26-K49,1.81)*4.99087)),0)</f>
        <v>0</v>
      </c>
      <c r="Y49" s="101">
        <f>IF(N49&lt;&gt;"",(INT(POWER(254-U49,1.88)*0.11193)),0)</f>
        <v>0</v>
      </c>
      <c r="Z49" s="100">
        <f>IF(O49&gt;0,(INT(POWER(O49-75,1.348)*1.84523)),0)</f>
        <v>0</v>
      </c>
      <c r="AA49" s="100">
        <f>IF(P49&gt;0,(INT(POWER(P49-210,1.41)*0.188807)),0)</f>
        <v>0</v>
      </c>
      <c r="AB49" s="100">
        <f>IF(Q49&gt;0,(INT(POWER(Q49-1.5,1.05)*56.0211)),0)</f>
        <v>0</v>
      </c>
    </row>
    <row r="50" spans="2:19" ht="12.75">
      <c r="B50" s="96"/>
      <c r="G50" s="77"/>
      <c r="H50" s="73">
        <f>H48</f>
        <v>0</v>
      </c>
      <c r="M50" s="77"/>
      <c r="S50" s="77"/>
    </row>
    <row r="51" spans="2:29" ht="12.75">
      <c r="B51" s="22">
        <f>IF(H51=0,"","15.")</f>
      </c>
      <c r="G51" s="97">
        <f>IF(H51=0,"",H51)</f>
      </c>
      <c r="H51" s="14">
        <f>SUM(W51:AB52)+AC51</f>
        <v>0</v>
      </c>
      <c r="M51" s="98">
        <f>IF(N51=0,"",":")</f>
      </c>
      <c r="S51" s="98">
        <f>IF(T51=0,"",":")</f>
      </c>
      <c r="U51" s="10">
        <f>L51*60+N51</f>
        <v>0</v>
      </c>
      <c r="V51" s="10">
        <f>R51*60+T51</f>
        <v>0</v>
      </c>
      <c r="W51" s="100">
        <f>IF(J51&gt;0,(INT(POWER(12.76-J51,1.81)*46.0849)),0)</f>
        <v>0</v>
      </c>
      <c r="X51" s="100">
        <f>IF(K51&gt;0,(INT(POWER(42.26-K51,1.81)*4.99087)),0)</f>
        <v>0</v>
      </c>
      <c r="Y51" s="101">
        <f>IF(N51&lt;&gt;"",(INT(POWER(254-U51,1.88)*0.11193)),0)</f>
        <v>0</v>
      </c>
      <c r="Z51" s="100">
        <f>IF(O51&gt;0,(INT(POWER(O51-75,1.348)*1.84523)),0)</f>
        <v>0</v>
      </c>
      <c r="AA51" s="100">
        <f>IF(P51&gt;0,(INT(POWER(P51-210,1.41)*0.188807)),0)</f>
        <v>0</v>
      </c>
      <c r="AB51" s="100">
        <f>IF(Q51&gt;0,(INT(POWER(Q51-1.5,1.05)*56.0211)),0)</f>
        <v>0</v>
      </c>
      <c r="AC51" s="11">
        <f>IF(T51&lt;&gt;"",(INT(POWER(305.5-V51,1.85)*0.08713)),0)</f>
        <v>0</v>
      </c>
    </row>
    <row r="52" spans="2:28" ht="12.75">
      <c r="B52" s="96"/>
      <c r="G52" s="77"/>
      <c r="H52" s="73">
        <f>H51</f>
        <v>0</v>
      </c>
      <c r="M52" s="98">
        <f>IF(N52=0,"",":")</f>
      </c>
      <c r="S52" s="98">
        <f>IF(T52=0,"",":")</f>
      </c>
      <c r="U52" s="10">
        <f>L52*60+N52</f>
        <v>0</v>
      </c>
      <c r="W52" s="100">
        <f>IF(J52&gt;0,(INT(POWER(12.76-J52,1.81)*46.0849)),0)</f>
        <v>0</v>
      </c>
      <c r="X52" s="100">
        <f>IF(K52&gt;0,(INT(POWER(42.26-K52,1.81)*4.99087)),0)</f>
        <v>0</v>
      </c>
      <c r="Y52" s="101">
        <f>IF(N52&lt;&gt;"",(INT(POWER(254-U52,1.88)*0.11193)),0)</f>
        <v>0</v>
      </c>
      <c r="Z52" s="100">
        <f>IF(O52&gt;0,(INT(POWER(O52-75,1.348)*1.84523)),0)</f>
        <v>0</v>
      </c>
      <c r="AA52" s="100">
        <f>IF(P52&gt;0,(INT(POWER(P52-210,1.41)*0.188807)),0)</f>
        <v>0</v>
      </c>
      <c r="AB52" s="100">
        <f>IF(Q52&gt;0,(INT(POWER(Q52-1.5,1.05)*56.0211)),0)</f>
        <v>0</v>
      </c>
    </row>
    <row r="53" spans="2:19" ht="12.75">
      <c r="B53" s="96"/>
      <c r="G53" s="77"/>
      <c r="H53" s="73">
        <f>H51</f>
        <v>0</v>
      </c>
      <c r="M53" s="77"/>
      <c r="S53" s="77"/>
    </row>
    <row r="54" spans="2:29" ht="12.75">
      <c r="B54" s="22">
        <f>IF(H54=0,"","16.")</f>
      </c>
      <c r="G54" s="97">
        <f>IF(H54=0,"",H54)</f>
      </c>
      <c r="H54" s="14">
        <f>SUM(W54:AB55)+AC54</f>
        <v>0</v>
      </c>
      <c r="M54" s="98">
        <f>IF(N54=0,"",":")</f>
      </c>
      <c r="S54" s="98">
        <f>IF(T54=0,"",":")</f>
      </c>
      <c r="U54" s="10">
        <f>L54*60+N54</f>
        <v>0</v>
      </c>
      <c r="V54" s="10">
        <f>R54*60+T54</f>
        <v>0</v>
      </c>
      <c r="W54" s="100">
        <f>IF(J54&gt;0,(INT(POWER(12.76-J54,1.81)*46.0849)),0)</f>
        <v>0</v>
      </c>
      <c r="X54" s="100">
        <f>IF(K54&gt;0,(INT(POWER(42.26-K54,1.81)*4.99087)),0)</f>
        <v>0</v>
      </c>
      <c r="Y54" s="101">
        <f>IF(N54&lt;&gt;"",(INT(POWER(254-U54,1.88)*0.11193)),0)</f>
        <v>0</v>
      </c>
      <c r="Z54" s="100">
        <f>IF(O54&gt;0,(INT(POWER(O54-75,1.348)*1.84523)),0)</f>
        <v>0</v>
      </c>
      <c r="AA54" s="100">
        <f>IF(P54&gt;0,(INT(POWER(P54-210,1.41)*0.188807)),0)</f>
        <v>0</v>
      </c>
      <c r="AB54" s="100">
        <f>IF(Q54&gt;0,(INT(POWER(Q54-1.5,1.05)*56.0211)),0)</f>
        <v>0</v>
      </c>
      <c r="AC54" s="11">
        <f>IF(T54&lt;&gt;"",(INT(POWER(305.5-V54,1.85)*0.08713)),0)</f>
        <v>0</v>
      </c>
    </row>
    <row r="55" spans="2:28" ht="12.75">
      <c r="B55" s="96"/>
      <c r="G55" s="77"/>
      <c r="H55" s="73">
        <f>H54</f>
        <v>0</v>
      </c>
      <c r="M55" s="98">
        <f>IF(N55=0,"",":")</f>
      </c>
      <c r="S55" s="98">
        <f>IF(T55=0,"",":")</f>
      </c>
      <c r="U55" s="10">
        <f>L55*60+N55</f>
        <v>0</v>
      </c>
      <c r="W55" s="100">
        <f>IF(J55&gt;0,(INT(POWER(12.76-J55,1.81)*46.0849)),0)</f>
        <v>0</v>
      </c>
      <c r="X55" s="100">
        <f>IF(K55&gt;0,(INT(POWER(42.26-K55,1.81)*4.99087)),0)</f>
        <v>0</v>
      </c>
      <c r="Y55" s="101">
        <f>IF(N55&lt;&gt;"",(INT(POWER(254-U55,1.88)*0.11193)),0)</f>
        <v>0</v>
      </c>
      <c r="Z55" s="100">
        <f>IF(O55&gt;0,(INT(POWER(O55-75,1.348)*1.84523)),0)</f>
        <v>0</v>
      </c>
      <c r="AA55" s="100">
        <f>IF(P55&gt;0,(INT(POWER(P55-210,1.41)*0.188807)),0)</f>
        <v>0</v>
      </c>
      <c r="AB55" s="100">
        <f>IF(Q55&gt;0,(INT(POWER(Q55-1.5,1.05)*56.0211)),0)</f>
        <v>0</v>
      </c>
    </row>
    <row r="56" spans="2:19" ht="12.75">
      <c r="B56" s="96"/>
      <c r="G56" s="77"/>
      <c r="H56" s="73">
        <f>H54</f>
        <v>0</v>
      </c>
      <c r="M56" s="77"/>
      <c r="S56" s="77"/>
    </row>
    <row r="57" spans="13:19" ht="12.75">
      <c r="M57" s="5"/>
      <c r="S57" s="5"/>
    </row>
    <row r="58" spans="13:19" ht="12.75">
      <c r="M58" s="5"/>
      <c r="S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M21:M22 M9:M10 M12:M13 S9:S10 M18:M19 M15:M16 M24:M25 M27:M28 M30:M31 M36:M37 M39:M40 M42:M43 M45:M46 M48:M49 M51:M52 M54:M55 S12:S13 S27 S54 S51 S48 S45 S42 S39 S36 S30 S24 AG14:AG25 S21 S18 S15:S16 M33:M34 S33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workbookViewId="0" topLeftCell="A1">
      <selection activeCell="A1" sqref="A1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9.375" style="21" customWidth="1"/>
    <col min="5" max="5" width="26.375" style="0" customWidth="1"/>
    <col min="6" max="6" width="11.25390625" style="44" customWidth="1"/>
    <col min="7" max="7" width="9.25390625" style="21" customWidth="1"/>
  </cols>
  <sheetData>
    <row r="2" spans="1:7" s="28" customFormat="1" ht="21.75" customHeight="1">
      <c r="A2" s="23" t="s">
        <v>29</v>
      </c>
      <c r="B2" s="23"/>
      <c r="C2" s="24"/>
      <c r="D2" s="33"/>
      <c r="E2" s="25"/>
      <c r="F2" s="42"/>
      <c r="G2" s="27" t="s">
        <v>34</v>
      </c>
    </row>
    <row r="3" spans="1:7" s="31" customFormat="1" ht="23.25" customHeight="1" thickBot="1">
      <c r="A3" s="29"/>
      <c r="B3" s="103" t="s">
        <v>54</v>
      </c>
      <c r="C3" s="29" t="s">
        <v>22</v>
      </c>
      <c r="D3" s="34" t="s">
        <v>25</v>
      </c>
      <c r="E3" s="29" t="s">
        <v>53</v>
      </c>
      <c r="F3" s="43" t="s">
        <v>23</v>
      </c>
      <c r="G3" s="30" t="s">
        <v>24</v>
      </c>
    </row>
    <row r="4" spans="1:12" s="35" customFormat="1" ht="13.5" customHeight="1">
      <c r="A4" s="69" t="str">
        <f aca="true" t="shared" si="0" ref="A4:A34">IF(F4&gt;0,(ROW()-3)&amp;".","")</f>
        <v>1.</v>
      </c>
      <c r="B4" s="104"/>
      <c r="C4" s="35" t="s">
        <v>155</v>
      </c>
      <c r="D4" s="36">
        <v>94</v>
      </c>
      <c r="E4" s="35" t="s">
        <v>132</v>
      </c>
      <c r="F4" s="37">
        <v>8.2</v>
      </c>
      <c r="G4" s="106">
        <f aca="true" t="shared" si="1" ref="G4:G51">IF(F4&gt;0,(INT(POWER(12.76-F4,1.81)*46.0849)),"")</f>
        <v>718</v>
      </c>
      <c r="H4" s="111" t="s">
        <v>56</v>
      </c>
      <c r="I4" s="112"/>
      <c r="J4" s="112"/>
      <c r="K4" s="112"/>
      <c r="L4" s="112"/>
    </row>
    <row r="5" spans="1:12" s="35" customFormat="1" ht="13.5" customHeight="1">
      <c r="A5" s="69" t="str">
        <f t="shared" si="0"/>
        <v>2.</v>
      </c>
      <c r="B5" s="104"/>
      <c r="C5" s="35" t="s">
        <v>147</v>
      </c>
      <c r="D5" s="36">
        <v>92</v>
      </c>
      <c r="E5" s="35" t="s">
        <v>26</v>
      </c>
      <c r="F5" s="37">
        <v>8.3</v>
      </c>
      <c r="G5" s="106">
        <f t="shared" si="1"/>
        <v>690</v>
      </c>
      <c r="H5" s="112" t="s">
        <v>57</v>
      </c>
      <c r="I5" s="112"/>
      <c r="J5" s="112"/>
      <c r="K5" s="112"/>
      <c r="L5" s="112"/>
    </row>
    <row r="6" spans="1:12" s="35" customFormat="1" ht="13.5" customHeight="1">
      <c r="A6" s="69" t="str">
        <f t="shared" si="0"/>
        <v>3.</v>
      </c>
      <c r="B6" s="104"/>
      <c r="C6" s="35" t="s">
        <v>160</v>
      </c>
      <c r="D6" s="36">
        <v>95</v>
      </c>
      <c r="E6" s="35" t="s">
        <v>137</v>
      </c>
      <c r="F6" s="37">
        <v>8.4</v>
      </c>
      <c r="G6" s="106">
        <f t="shared" si="1"/>
        <v>662</v>
      </c>
      <c r="H6" s="48" t="s">
        <v>32</v>
      </c>
      <c r="I6" s="48"/>
      <c r="J6" s="48"/>
      <c r="K6" s="48"/>
      <c r="L6" s="113"/>
    </row>
    <row r="7" spans="1:12" s="35" customFormat="1" ht="13.5" customHeight="1">
      <c r="A7" s="69" t="str">
        <f t="shared" si="0"/>
        <v>4.</v>
      </c>
      <c r="B7" s="104"/>
      <c r="C7" s="35" t="s">
        <v>142</v>
      </c>
      <c r="D7" s="36">
        <v>93</v>
      </c>
      <c r="E7" s="35" t="s">
        <v>134</v>
      </c>
      <c r="F7" s="37">
        <v>8.5</v>
      </c>
      <c r="G7" s="106">
        <f t="shared" si="1"/>
        <v>635</v>
      </c>
      <c r="H7" s="114" t="s">
        <v>58</v>
      </c>
      <c r="I7" s="114"/>
      <c r="J7" s="114"/>
      <c r="K7" s="114"/>
      <c r="L7" s="113"/>
    </row>
    <row r="8" spans="1:12" s="35" customFormat="1" ht="13.5" customHeight="1">
      <c r="A8" s="69" t="str">
        <f t="shared" si="0"/>
        <v>5.</v>
      </c>
      <c r="B8" s="104"/>
      <c r="C8" s="35" t="s">
        <v>152</v>
      </c>
      <c r="D8" s="36">
        <v>94</v>
      </c>
      <c r="E8" s="35" t="s">
        <v>136</v>
      </c>
      <c r="F8" s="37">
        <v>8.5</v>
      </c>
      <c r="G8" s="106">
        <f t="shared" si="1"/>
        <v>635</v>
      </c>
      <c r="H8" s="114" t="s">
        <v>59</v>
      </c>
      <c r="I8" s="114"/>
      <c r="J8" s="114"/>
      <c r="K8" s="114"/>
      <c r="L8" s="113"/>
    </row>
    <row r="9" spans="1:12" s="35" customFormat="1" ht="13.5" customHeight="1">
      <c r="A9" s="69" t="str">
        <f t="shared" si="0"/>
        <v>6.</v>
      </c>
      <c r="B9" s="104"/>
      <c r="C9" s="35" t="s">
        <v>154</v>
      </c>
      <c r="D9" s="36">
        <v>92</v>
      </c>
      <c r="E9" s="35" t="s">
        <v>132</v>
      </c>
      <c r="F9" s="37">
        <v>8.5</v>
      </c>
      <c r="G9" s="106">
        <f t="shared" si="1"/>
        <v>635</v>
      </c>
      <c r="H9" s="48" t="s">
        <v>28</v>
      </c>
      <c r="I9" s="48"/>
      <c r="J9" s="48"/>
      <c r="K9" s="48"/>
      <c r="L9" s="113"/>
    </row>
    <row r="10" spans="1:7" s="35" customFormat="1" ht="13.5" customHeight="1">
      <c r="A10" s="69" t="str">
        <f t="shared" si="0"/>
        <v>7.</v>
      </c>
      <c r="B10" s="104"/>
      <c r="C10" s="35" t="s">
        <v>146</v>
      </c>
      <c r="D10" s="36">
        <v>91</v>
      </c>
      <c r="E10" s="35" t="s">
        <v>135</v>
      </c>
      <c r="F10" s="37">
        <v>8.7</v>
      </c>
      <c r="G10" s="106">
        <f t="shared" si="1"/>
        <v>582</v>
      </c>
    </row>
    <row r="11" spans="1:7" s="35" customFormat="1" ht="13.5" customHeight="1">
      <c r="A11" s="69" t="str">
        <f t="shared" si="0"/>
        <v>8.</v>
      </c>
      <c r="B11" s="104"/>
      <c r="C11" s="35" t="s">
        <v>148</v>
      </c>
      <c r="D11" s="36">
        <v>92</v>
      </c>
      <c r="E11" s="35" t="s">
        <v>26</v>
      </c>
      <c r="F11" s="37">
        <v>8.8</v>
      </c>
      <c r="G11" s="106">
        <f t="shared" si="1"/>
        <v>556</v>
      </c>
    </row>
    <row r="12" spans="1:7" s="35" customFormat="1" ht="13.5" customHeight="1">
      <c r="A12" s="69" t="str">
        <f t="shared" si="0"/>
        <v>9.</v>
      </c>
      <c r="B12" s="104"/>
      <c r="C12" s="35" t="s">
        <v>156</v>
      </c>
      <c r="D12" s="36">
        <v>93</v>
      </c>
      <c r="E12" s="35" t="s">
        <v>137</v>
      </c>
      <c r="F12" s="37">
        <v>8.8</v>
      </c>
      <c r="G12" s="106">
        <f t="shared" si="1"/>
        <v>556</v>
      </c>
    </row>
    <row r="13" spans="1:7" s="35" customFormat="1" ht="13.5" customHeight="1">
      <c r="A13" s="69" t="str">
        <f t="shared" si="0"/>
        <v>10.</v>
      </c>
      <c r="B13" s="104"/>
      <c r="C13" s="35" t="s">
        <v>170</v>
      </c>
      <c r="D13" s="36">
        <v>94</v>
      </c>
      <c r="E13" s="35" t="s">
        <v>129</v>
      </c>
      <c r="F13" s="37">
        <v>8.9</v>
      </c>
      <c r="G13" s="106">
        <f t="shared" si="1"/>
        <v>531</v>
      </c>
    </row>
    <row r="14" spans="1:7" s="35" customFormat="1" ht="13.5" customHeight="1">
      <c r="A14" s="69" t="str">
        <f>IF(F14&gt;0,(ROW()-3)&amp;".","")</f>
        <v>11.</v>
      </c>
      <c r="B14" s="104"/>
      <c r="C14" s="35" t="s">
        <v>143</v>
      </c>
      <c r="D14" s="36">
        <v>92</v>
      </c>
      <c r="E14" s="35" t="s">
        <v>134</v>
      </c>
      <c r="F14" s="37">
        <v>9.1</v>
      </c>
      <c r="G14" s="106">
        <f t="shared" si="1"/>
        <v>482</v>
      </c>
    </row>
    <row r="15" spans="1:7" s="35" customFormat="1" ht="13.5" customHeight="1">
      <c r="A15" s="69" t="str">
        <f>IF(F15&gt;0,(ROW()-3)&amp;".","")</f>
        <v>12.</v>
      </c>
      <c r="B15" s="104"/>
      <c r="C15" s="35" t="s">
        <v>144</v>
      </c>
      <c r="D15" s="36">
        <v>92</v>
      </c>
      <c r="E15" s="35" t="s">
        <v>134</v>
      </c>
      <c r="F15" s="37">
        <v>9.2</v>
      </c>
      <c r="G15" s="106">
        <f t="shared" si="1"/>
        <v>458</v>
      </c>
    </row>
    <row r="16" spans="1:7" s="35" customFormat="1" ht="13.5" customHeight="1">
      <c r="A16" s="69" t="str">
        <f t="shared" si="0"/>
        <v>13.</v>
      </c>
      <c r="B16" s="104"/>
      <c r="C16" s="35" t="s">
        <v>149</v>
      </c>
      <c r="D16" s="36">
        <v>93</v>
      </c>
      <c r="E16" s="35" t="s">
        <v>26</v>
      </c>
      <c r="F16" s="37">
        <v>9.2</v>
      </c>
      <c r="G16" s="106">
        <f t="shared" si="1"/>
        <v>458</v>
      </c>
    </row>
    <row r="17" spans="1:7" s="35" customFormat="1" ht="13.5" customHeight="1">
      <c r="A17" s="69" t="str">
        <f t="shared" si="0"/>
        <v>14.</v>
      </c>
      <c r="B17" s="104"/>
      <c r="C17" s="35" t="s">
        <v>209</v>
      </c>
      <c r="D17" s="36">
        <v>91</v>
      </c>
      <c r="E17" s="35" t="s">
        <v>208</v>
      </c>
      <c r="F17" s="37">
        <v>9.2</v>
      </c>
      <c r="G17" s="106">
        <f t="shared" si="1"/>
        <v>458</v>
      </c>
    </row>
    <row r="18" spans="1:7" s="35" customFormat="1" ht="13.5" customHeight="1">
      <c r="A18" s="69" t="str">
        <f t="shared" si="0"/>
        <v>15.</v>
      </c>
      <c r="B18" s="104"/>
      <c r="C18" s="35" t="s">
        <v>150</v>
      </c>
      <c r="D18" s="36">
        <v>93</v>
      </c>
      <c r="E18" s="35" t="s">
        <v>136</v>
      </c>
      <c r="F18" s="37">
        <v>9.3</v>
      </c>
      <c r="G18" s="106">
        <f t="shared" si="1"/>
        <v>435</v>
      </c>
    </row>
    <row r="19" spans="1:7" s="35" customFormat="1" ht="13.5" customHeight="1">
      <c r="A19" s="69" t="str">
        <f t="shared" si="0"/>
        <v>16.</v>
      </c>
      <c r="B19" s="104"/>
      <c r="C19" s="35" t="s">
        <v>222</v>
      </c>
      <c r="D19" s="36">
        <v>93</v>
      </c>
      <c r="E19" s="35" t="s">
        <v>135</v>
      </c>
      <c r="F19" s="37">
        <v>9.5</v>
      </c>
      <c r="G19" s="106">
        <f t="shared" si="1"/>
        <v>391</v>
      </c>
    </row>
    <row r="20" spans="1:7" s="35" customFormat="1" ht="13.5" customHeight="1">
      <c r="A20" s="69" t="str">
        <f t="shared" si="0"/>
        <v>17.</v>
      </c>
      <c r="B20" s="104"/>
      <c r="C20" s="35" t="s">
        <v>159</v>
      </c>
      <c r="D20" s="36">
        <v>93</v>
      </c>
      <c r="E20" s="35" t="s">
        <v>158</v>
      </c>
      <c r="F20" s="37">
        <v>9.6</v>
      </c>
      <c r="G20" s="106">
        <f t="shared" si="1"/>
        <v>369</v>
      </c>
    </row>
    <row r="21" spans="1:7" s="35" customFormat="1" ht="13.5" customHeight="1">
      <c r="A21" s="69" t="str">
        <f t="shared" si="0"/>
        <v>18.</v>
      </c>
      <c r="B21" s="104"/>
      <c r="C21" s="35" t="s">
        <v>161</v>
      </c>
      <c r="D21" s="36">
        <v>95</v>
      </c>
      <c r="E21" s="35" t="s">
        <v>129</v>
      </c>
      <c r="F21" s="37">
        <v>9.6</v>
      </c>
      <c r="G21" s="106">
        <f t="shared" si="1"/>
        <v>369</v>
      </c>
    </row>
    <row r="22" spans="1:7" s="35" customFormat="1" ht="13.5" customHeight="1">
      <c r="A22" s="69" t="str">
        <f t="shared" si="0"/>
        <v>19.</v>
      </c>
      <c r="B22" s="104"/>
      <c r="C22" s="35" t="s">
        <v>210</v>
      </c>
      <c r="D22" s="36">
        <v>92</v>
      </c>
      <c r="E22" s="35" t="s">
        <v>208</v>
      </c>
      <c r="F22" s="37">
        <v>9.6</v>
      </c>
      <c r="G22" s="106">
        <f t="shared" si="1"/>
        <v>369</v>
      </c>
    </row>
    <row r="23" spans="1:7" s="35" customFormat="1" ht="13.5" customHeight="1">
      <c r="A23" s="69" t="str">
        <f t="shared" si="0"/>
        <v>20.</v>
      </c>
      <c r="B23" s="104"/>
      <c r="C23" s="35" t="s">
        <v>164</v>
      </c>
      <c r="D23" s="36">
        <v>93</v>
      </c>
      <c r="E23" s="35" t="s">
        <v>135</v>
      </c>
      <c r="F23" s="37">
        <v>9.7</v>
      </c>
      <c r="G23" s="106">
        <f t="shared" si="1"/>
        <v>348</v>
      </c>
    </row>
    <row r="24" spans="1:7" s="35" customFormat="1" ht="13.5" customHeight="1">
      <c r="A24" s="69" t="str">
        <f t="shared" si="0"/>
        <v>21.</v>
      </c>
      <c r="B24" s="104"/>
      <c r="C24" s="35" t="s">
        <v>151</v>
      </c>
      <c r="D24" s="36">
        <v>93</v>
      </c>
      <c r="E24" s="35" t="s">
        <v>136</v>
      </c>
      <c r="F24" s="37">
        <v>9.8</v>
      </c>
      <c r="G24" s="106">
        <f t="shared" si="1"/>
        <v>328</v>
      </c>
    </row>
    <row r="25" spans="1:7" s="35" customFormat="1" ht="13.5" customHeight="1">
      <c r="A25" s="69" t="str">
        <f t="shared" si="0"/>
        <v>22.</v>
      </c>
      <c r="B25" s="104"/>
      <c r="C25" s="35" t="s">
        <v>153</v>
      </c>
      <c r="D25" s="36">
        <v>95</v>
      </c>
      <c r="E25" s="35" t="s">
        <v>129</v>
      </c>
      <c r="F25" s="37">
        <v>9.9</v>
      </c>
      <c r="G25" s="106">
        <f t="shared" si="1"/>
        <v>308</v>
      </c>
    </row>
    <row r="26" spans="1:7" s="35" customFormat="1" ht="13.5" customHeight="1">
      <c r="A26" s="69" t="str">
        <f t="shared" si="0"/>
        <v>23.</v>
      </c>
      <c r="B26" s="104"/>
      <c r="C26" s="35" t="s">
        <v>157</v>
      </c>
      <c r="D26" s="36">
        <v>94</v>
      </c>
      <c r="E26" s="35" t="s">
        <v>158</v>
      </c>
      <c r="F26" s="37">
        <v>10.3</v>
      </c>
      <c r="G26" s="106">
        <f t="shared" si="1"/>
        <v>235</v>
      </c>
    </row>
    <row r="27" spans="1:7" s="35" customFormat="1" ht="13.5" customHeight="1">
      <c r="A27" s="69">
        <f t="shared" si="0"/>
      </c>
      <c r="B27" s="104"/>
      <c r="D27" s="36"/>
      <c r="F27" s="37"/>
      <c r="G27" s="106">
        <f t="shared" si="1"/>
      </c>
    </row>
    <row r="28" spans="1:7" s="35" customFormat="1" ht="13.5" customHeight="1">
      <c r="A28" s="69">
        <f t="shared" si="0"/>
      </c>
      <c r="B28" s="104"/>
      <c r="D28" s="36"/>
      <c r="F28" s="37"/>
      <c r="G28" s="106">
        <f t="shared" si="1"/>
      </c>
    </row>
    <row r="29" spans="1:7" s="35" customFormat="1" ht="13.5" customHeight="1">
      <c r="A29" s="69">
        <f t="shared" si="0"/>
      </c>
      <c r="B29" s="104"/>
      <c r="D29" s="36"/>
      <c r="F29" s="37"/>
      <c r="G29" s="106">
        <f t="shared" si="1"/>
      </c>
    </row>
    <row r="30" spans="1:7" s="35" customFormat="1" ht="13.5" customHeight="1">
      <c r="A30" s="69">
        <f t="shared" si="0"/>
      </c>
      <c r="B30" s="104"/>
      <c r="D30" s="36"/>
      <c r="F30" s="37"/>
      <c r="G30" s="106">
        <f t="shared" si="1"/>
      </c>
    </row>
    <row r="31" spans="1:7" s="35" customFormat="1" ht="13.5" customHeight="1">
      <c r="A31" s="69">
        <f t="shared" si="0"/>
      </c>
      <c r="B31" s="104"/>
      <c r="D31" s="36"/>
      <c r="F31" s="37"/>
      <c r="G31" s="106">
        <f t="shared" si="1"/>
      </c>
    </row>
    <row r="32" spans="1:7" s="35" customFormat="1" ht="13.5" customHeight="1">
      <c r="A32" s="69">
        <f t="shared" si="0"/>
      </c>
      <c r="B32" s="104"/>
      <c r="D32" s="36"/>
      <c r="F32" s="37"/>
      <c r="G32" s="106">
        <f t="shared" si="1"/>
      </c>
    </row>
    <row r="33" spans="1:7" s="35" customFormat="1" ht="13.5" customHeight="1">
      <c r="A33" s="69">
        <f t="shared" si="0"/>
      </c>
      <c r="B33" s="104"/>
      <c r="D33" s="36"/>
      <c r="F33" s="37"/>
      <c r="G33" s="106">
        <f t="shared" si="1"/>
      </c>
    </row>
    <row r="34" spans="1:7" s="35" customFormat="1" ht="13.5" customHeight="1">
      <c r="A34" s="70">
        <f t="shared" si="0"/>
      </c>
      <c r="B34" s="105"/>
      <c r="C34" s="38"/>
      <c r="D34" s="39"/>
      <c r="E34" s="38"/>
      <c r="F34" s="45"/>
      <c r="G34" s="106">
        <f t="shared" si="1"/>
      </c>
    </row>
    <row r="35" spans="1:7" s="35" customFormat="1" ht="13.5" customHeight="1">
      <c r="A35" s="69">
        <f aca="true" t="shared" si="2" ref="A35:A51">IF(F35&gt;0,(ROW()-3)&amp;".","")</f>
      </c>
      <c r="B35" s="104"/>
      <c r="D35" s="36"/>
      <c r="F35" s="37"/>
      <c r="G35" s="106">
        <f t="shared" si="1"/>
      </c>
    </row>
    <row r="36" spans="1:7" s="35" customFormat="1" ht="13.5" customHeight="1">
      <c r="A36" s="69">
        <f t="shared" si="2"/>
      </c>
      <c r="B36" s="104"/>
      <c r="D36" s="36"/>
      <c r="F36" s="37"/>
      <c r="G36" s="106">
        <f t="shared" si="1"/>
      </c>
    </row>
    <row r="37" spans="1:7" s="35" customFormat="1" ht="13.5" customHeight="1">
      <c r="A37" s="69">
        <f t="shared" si="2"/>
      </c>
      <c r="B37" s="104"/>
      <c r="D37" s="36"/>
      <c r="F37" s="37"/>
      <c r="G37" s="106">
        <f t="shared" si="1"/>
      </c>
    </row>
    <row r="38" spans="1:7" s="35" customFormat="1" ht="13.5" customHeight="1">
      <c r="A38" s="69">
        <f t="shared" si="2"/>
      </c>
      <c r="B38" s="104"/>
      <c r="D38" s="36"/>
      <c r="F38" s="37"/>
      <c r="G38" s="106">
        <f t="shared" si="1"/>
      </c>
    </row>
    <row r="39" spans="1:7" s="35" customFormat="1" ht="13.5" customHeight="1">
      <c r="A39" s="69">
        <f t="shared" si="2"/>
      </c>
      <c r="B39" s="104"/>
      <c r="D39" s="36"/>
      <c r="F39" s="37"/>
      <c r="G39" s="106">
        <f t="shared" si="1"/>
      </c>
    </row>
    <row r="40" spans="1:7" s="35" customFormat="1" ht="13.5" customHeight="1">
      <c r="A40" s="69">
        <f t="shared" si="2"/>
      </c>
      <c r="B40" s="104"/>
      <c r="D40" s="36"/>
      <c r="F40" s="37"/>
      <c r="G40" s="106">
        <f t="shared" si="1"/>
      </c>
    </row>
    <row r="41" spans="1:7" s="35" customFormat="1" ht="13.5" customHeight="1">
      <c r="A41" s="69">
        <f t="shared" si="2"/>
      </c>
      <c r="B41" s="104"/>
      <c r="D41" s="36"/>
      <c r="F41" s="37"/>
      <c r="G41" s="106">
        <f t="shared" si="1"/>
      </c>
    </row>
    <row r="42" spans="1:7" s="35" customFormat="1" ht="13.5" customHeight="1">
      <c r="A42" s="69">
        <f t="shared" si="2"/>
      </c>
      <c r="B42" s="104"/>
      <c r="D42" s="36"/>
      <c r="F42" s="37"/>
      <c r="G42" s="106">
        <f t="shared" si="1"/>
      </c>
    </row>
    <row r="43" spans="1:7" s="35" customFormat="1" ht="13.5" customHeight="1">
      <c r="A43" s="69">
        <f t="shared" si="2"/>
      </c>
      <c r="B43" s="104"/>
      <c r="D43" s="36"/>
      <c r="F43" s="37"/>
      <c r="G43" s="106">
        <f t="shared" si="1"/>
      </c>
    </row>
    <row r="44" spans="1:7" s="35" customFormat="1" ht="13.5" customHeight="1">
      <c r="A44" s="69">
        <f t="shared" si="2"/>
      </c>
      <c r="B44" s="104"/>
      <c r="D44" s="36"/>
      <c r="F44" s="37"/>
      <c r="G44" s="106">
        <f t="shared" si="1"/>
      </c>
    </row>
    <row r="45" spans="1:7" s="35" customFormat="1" ht="13.5" customHeight="1">
      <c r="A45" s="69">
        <f t="shared" si="2"/>
      </c>
      <c r="B45" s="104"/>
      <c r="D45" s="36"/>
      <c r="F45" s="37"/>
      <c r="G45" s="106">
        <f t="shared" si="1"/>
      </c>
    </row>
    <row r="46" spans="1:7" s="35" customFormat="1" ht="13.5" customHeight="1">
      <c r="A46" s="69">
        <f t="shared" si="2"/>
      </c>
      <c r="B46" s="104"/>
      <c r="D46" s="36"/>
      <c r="F46" s="37"/>
      <c r="G46" s="106">
        <f t="shared" si="1"/>
      </c>
    </row>
    <row r="47" spans="1:7" s="35" customFormat="1" ht="13.5" customHeight="1">
      <c r="A47" s="69">
        <f t="shared" si="2"/>
      </c>
      <c r="B47" s="104"/>
      <c r="D47" s="36"/>
      <c r="F47" s="37"/>
      <c r="G47" s="106">
        <f t="shared" si="1"/>
      </c>
    </row>
    <row r="48" spans="1:7" s="35" customFormat="1" ht="13.5" customHeight="1">
      <c r="A48" s="69">
        <f t="shared" si="2"/>
      </c>
      <c r="B48" s="104"/>
      <c r="D48" s="36"/>
      <c r="F48" s="37"/>
      <c r="G48" s="106">
        <f t="shared" si="1"/>
      </c>
    </row>
    <row r="49" spans="1:7" s="35" customFormat="1" ht="13.5" customHeight="1">
      <c r="A49" s="69">
        <f t="shared" si="2"/>
      </c>
      <c r="B49" s="104"/>
      <c r="D49" s="36"/>
      <c r="F49" s="37"/>
      <c r="G49" s="106">
        <f t="shared" si="1"/>
      </c>
    </row>
    <row r="50" spans="1:7" s="35" customFormat="1" ht="13.5" customHeight="1">
      <c r="A50" s="69">
        <f t="shared" si="2"/>
      </c>
      <c r="B50" s="104"/>
      <c r="D50" s="36"/>
      <c r="F50" s="37"/>
      <c r="G50" s="106">
        <f t="shared" si="1"/>
      </c>
    </row>
    <row r="51" spans="1:7" s="35" customFormat="1" ht="13.5" customHeight="1">
      <c r="A51" s="70">
        <f t="shared" si="2"/>
      </c>
      <c r="B51" s="105"/>
      <c r="C51" s="38"/>
      <c r="D51" s="39"/>
      <c r="E51" s="38"/>
      <c r="F51" s="45"/>
      <c r="G51" s="106">
        <f t="shared" si="1"/>
      </c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workbookViewId="0" topLeftCell="A1">
      <selection activeCell="A1" sqref="A1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9.625" style="21" customWidth="1"/>
    <col min="5" max="5" width="26.375" style="0" customWidth="1"/>
    <col min="6" max="6" width="9.375" style="44" customWidth="1"/>
    <col min="7" max="7" width="9.125" style="21" customWidth="1"/>
  </cols>
  <sheetData>
    <row r="1" spans="5:6" ht="12.75">
      <c r="E1" s="49"/>
      <c r="F1" s="50"/>
    </row>
    <row r="2" spans="1:7" s="28" customFormat="1" ht="18" customHeight="1">
      <c r="A2" s="23" t="s">
        <v>29</v>
      </c>
      <c r="B2" s="23"/>
      <c r="C2" s="24"/>
      <c r="D2" s="33"/>
      <c r="E2" s="25"/>
      <c r="F2" s="42"/>
      <c r="G2" s="27" t="s">
        <v>33</v>
      </c>
    </row>
    <row r="3" spans="1:7" s="31" customFormat="1" ht="23.25" customHeight="1" thickBot="1">
      <c r="A3" s="29"/>
      <c r="B3" s="103" t="s">
        <v>54</v>
      </c>
      <c r="C3" s="29" t="s">
        <v>22</v>
      </c>
      <c r="D3" s="34" t="s">
        <v>27</v>
      </c>
      <c r="E3" s="29" t="s">
        <v>53</v>
      </c>
      <c r="F3" s="43" t="s">
        <v>23</v>
      </c>
      <c r="G3" s="30" t="s">
        <v>24</v>
      </c>
    </row>
    <row r="4" spans="1:12" s="31" customFormat="1" ht="13.5" customHeight="1">
      <c r="A4" s="69" t="str">
        <f aca="true" t="shared" si="0" ref="A4:A34">IF(F4&gt;0,(ROW()-3)&amp;".","")</f>
        <v>1.</v>
      </c>
      <c r="B4" s="104"/>
      <c r="C4" s="35" t="s">
        <v>142</v>
      </c>
      <c r="D4" s="36">
        <v>93</v>
      </c>
      <c r="E4" s="35" t="s">
        <v>134</v>
      </c>
      <c r="F4" s="37">
        <v>29.8</v>
      </c>
      <c r="G4" s="106">
        <f aca="true" t="shared" si="1" ref="G4:G51">IF(F4&gt;0,(INT(POWER(42.26-F4,1.81)*4.99087)),"")</f>
        <v>479</v>
      </c>
      <c r="H4" s="111" t="s">
        <v>56</v>
      </c>
      <c r="I4" s="112"/>
      <c r="J4" s="112"/>
      <c r="K4" s="112"/>
      <c r="L4" s="112"/>
    </row>
    <row r="5" spans="1:12" s="31" customFormat="1" ht="13.5" customHeight="1">
      <c r="A5" s="69" t="str">
        <f t="shared" si="0"/>
        <v>2.</v>
      </c>
      <c r="B5" s="104"/>
      <c r="C5" s="35" t="s">
        <v>146</v>
      </c>
      <c r="D5" s="36">
        <v>91</v>
      </c>
      <c r="E5" s="35" t="s">
        <v>135</v>
      </c>
      <c r="F5" s="37">
        <v>29.9</v>
      </c>
      <c r="G5" s="106">
        <f t="shared" si="1"/>
        <v>472</v>
      </c>
      <c r="H5" s="112" t="s">
        <v>57</v>
      </c>
      <c r="I5" s="112"/>
      <c r="J5" s="112"/>
      <c r="K5" s="112"/>
      <c r="L5" s="112"/>
    </row>
    <row r="6" spans="1:12" s="31" customFormat="1" ht="13.5" customHeight="1">
      <c r="A6" s="69" t="str">
        <f t="shared" si="0"/>
        <v>3.</v>
      </c>
      <c r="B6" s="104"/>
      <c r="C6" s="35" t="s">
        <v>139</v>
      </c>
      <c r="D6" s="36">
        <v>92</v>
      </c>
      <c r="E6" s="35" t="s">
        <v>26</v>
      </c>
      <c r="F6" s="37">
        <v>29.9</v>
      </c>
      <c r="G6" s="106">
        <f t="shared" si="1"/>
        <v>472</v>
      </c>
      <c r="H6" s="48" t="s">
        <v>32</v>
      </c>
      <c r="I6" s="48"/>
      <c r="J6" s="48"/>
      <c r="K6" s="48"/>
      <c r="L6" s="113"/>
    </row>
    <row r="7" spans="1:12" s="31" customFormat="1" ht="13.5" customHeight="1">
      <c r="A7" s="69" t="str">
        <f t="shared" si="0"/>
        <v>4.</v>
      </c>
      <c r="B7" s="104"/>
      <c r="C7" s="35" t="s">
        <v>162</v>
      </c>
      <c r="D7" s="36">
        <v>91</v>
      </c>
      <c r="E7" s="35" t="s">
        <v>134</v>
      </c>
      <c r="F7" s="37">
        <v>30.2</v>
      </c>
      <c r="G7" s="106">
        <f t="shared" si="1"/>
        <v>452</v>
      </c>
      <c r="H7" s="114" t="s">
        <v>58</v>
      </c>
      <c r="I7" s="114"/>
      <c r="J7" s="114"/>
      <c r="K7" s="114"/>
      <c r="L7" s="113"/>
    </row>
    <row r="8" spans="1:12" s="31" customFormat="1" ht="13.5" customHeight="1">
      <c r="A8" s="69" t="str">
        <f t="shared" si="0"/>
        <v>5.</v>
      </c>
      <c r="B8" s="104"/>
      <c r="C8" s="35" t="s">
        <v>166</v>
      </c>
      <c r="D8" s="36">
        <v>95</v>
      </c>
      <c r="E8" s="35" t="s">
        <v>26</v>
      </c>
      <c r="F8" s="37">
        <v>30.7</v>
      </c>
      <c r="G8" s="106">
        <f t="shared" si="1"/>
        <v>418</v>
      </c>
      <c r="H8" s="114" t="s">
        <v>59</v>
      </c>
      <c r="I8" s="114"/>
      <c r="J8" s="114"/>
      <c r="K8" s="114"/>
      <c r="L8" s="113"/>
    </row>
    <row r="9" spans="1:12" s="31" customFormat="1" ht="13.5" customHeight="1">
      <c r="A9" s="69" t="str">
        <f t="shared" si="0"/>
        <v>6.</v>
      </c>
      <c r="B9" s="104"/>
      <c r="C9" s="35" t="s">
        <v>189</v>
      </c>
      <c r="D9" s="36">
        <v>93</v>
      </c>
      <c r="E9" s="35" t="s">
        <v>135</v>
      </c>
      <c r="F9" s="37">
        <v>30.9</v>
      </c>
      <c r="G9" s="106">
        <f t="shared" si="1"/>
        <v>405</v>
      </c>
      <c r="H9" s="48" t="s">
        <v>28</v>
      </c>
      <c r="I9" s="48"/>
      <c r="J9" s="48"/>
      <c r="K9" s="48"/>
      <c r="L9" s="113"/>
    </row>
    <row r="10" spans="1:7" s="31" customFormat="1" ht="13.5" customHeight="1">
      <c r="A10" s="69" t="str">
        <f t="shared" si="0"/>
        <v>7.</v>
      </c>
      <c r="B10" s="104"/>
      <c r="C10" s="35" t="s">
        <v>171</v>
      </c>
      <c r="D10" s="36">
        <v>93</v>
      </c>
      <c r="E10" s="35" t="s">
        <v>129</v>
      </c>
      <c r="F10" s="37">
        <v>30.9</v>
      </c>
      <c r="G10" s="106">
        <f t="shared" si="1"/>
        <v>405</v>
      </c>
    </row>
    <row r="11" spans="1:7" s="31" customFormat="1" ht="13.5" customHeight="1">
      <c r="A11" s="69" t="str">
        <f t="shared" si="0"/>
        <v>8.</v>
      </c>
      <c r="B11" s="104"/>
      <c r="C11" s="35" t="s">
        <v>216</v>
      </c>
      <c r="D11" s="36">
        <v>94</v>
      </c>
      <c r="E11" s="35" t="s">
        <v>132</v>
      </c>
      <c r="F11" s="37">
        <v>30.9</v>
      </c>
      <c r="G11" s="106">
        <f t="shared" si="1"/>
        <v>405</v>
      </c>
    </row>
    <row r="12" spans="1:7" s="31" customFormat="1" ht="13.5" customHeight="1">
      <c r="A12" s="69" t="str">
        <f t="shared" si="0"/>
        <v>9.</v>
      </c>
      <c r="B12" s="104"/>
      <c r="C12" s="35" t="s">
        <v>170</v>
      </c>
      <c r="D12" s="36">
        <v>94</v>
      </c>
      <c r="E12" s="35" t="s">
        <v>129</v>
      </c>
      <c r="F12" s="37">
        <v>31</v>
      </c>
      <c r="G12" s="106">
        <f t="shared" si="1"/>
        <v>399</v>
      </c>
    </row>
    <row r="13" spans="1:7" s="31" customFormat="1" ht="13.5" customHeight="1">
      <c r="A13" s="69" t="str">
        <f t="shared" si="0"/>
        <v>10.</v>
      </c>
      <c r="B13" s="104"/>
      <c r="C13" s="35" t="s">
        <v>226</v>
      </c>
      <c r="D13" s="36">
        <v>92</v>
      </c>
      <c r="E13" s="35" t="s">
        <v>135</v>
      </c>
      <c r="F13" s="37">
        <v>31.7</v>
      </c>
      <c r="G13" s="106">
        <f t="shared" si="1"/>
        <v>355</v>
      </c>
    </row>
    <row r="14" spans="1:7" s="31" customFormat="1" ht="13.5" customHeight="1">
      <c r="A14" s="69" t="str">
        <f t="shared" si="0"/>
        <v>11.</v>
      </c>
      <c r="B14" s="104"/>
      <c r="C14" s="35" t="s">
        <v>165</v>
      </c>
      <c r="D14" s="36">
        <v>93</v>
      </c>
      <c r="E14" s="35" t="s">
        <v>26</v>
      </c>
      <c r="F14" s="37">
        <v>32.1</v>
      </c>
      <c r="G14" s="106">
        <f t="shared" si="1"/>
        <v>331</v>
      </c>
    </row>
    <row r="15" spans="1:7" s="31" customFormat="1" ht="13.5" customHeight="1">
      <c r="A15" s="69" t="str">
        <f t="shared" si="0"/>
        <v>12.</v>
      </c>
      <c r="B15" s="104"/>
      <c r="C15" s="35" t="s">
        <v>174</v>
      </c>
      <c r="D15" s="36">
        <v>93</v>
      </c>
      <c r="E15" s="35" t="s">
        <v>137</v>
      </c>
      <c r="F15" s="37">
        <v>32.4</v>
      </c>
      <c r="G15" s="106">
        <f t="shared" si="1"/>
        <v>314</v>
      </c>
    </row>
    <row r="16" spans="1:7" s="31" customFormat="1" ht="13.5" customHeight="1">
      <c r="A16" s="69" t="str">
        <f t="shared" si="0"/>
        <v>13.</v>
      </c>
      <c r="B16" s="104"/>
      <c r="C16" s="35" t="s">
        <v>172</v>
      </c>
      <c r="D16" s="36">
        <v>94</v>
      </c>
      <c r="E16" s="35" t="s">
        <v>132</v>
      </c>
      <c r="F16" s="37">
        <v>32.8</v>
      </c>
      <c r="G16" s="106">
        <f t="shared" si="1"/>
        <v>291</v>
      </c>
    </row>
    <row r="17" spans="1:7" s="31" customFormat="1" ht="13.5" customHeight="1">
      <c r="A17" s="69" t="str">
        <f t="shared" si="0"/>
        <v>14.</v>
      </c>
      <c r="B17" s="104"/>
      <c r="C17" s="35" t="s">
        <v>213</v>
      </c>
      <c r="D17" s="36">
        <v>91</v>
      </c>
      <c r="E17" s="35" t="s">
        <v>208</v>
      </c>
      <c r="F17" s="37">
        <v>33</v>
      </c>
      <c r="G17" s="106">
        <f t="shared" si="1"/>
        <v>280</v>
      </c>
    </row>
    <row r="18" spans="1:7" s="31" customFormat="1" ht="13.5" customHeight="1">
      <c r="A18" s="69" t="str">
        <f t="shared" si="0"/>
        <v>15.</v>
      </c>
      <c r="B18" s="104"/>
      <c r="C18" s="35" t="s">
        <v>168</v>
      </c>
      <c r="D18" s="36">
        <v>92</v>
      </c>
      <c r="E18" s="35" t="s">
        <v>138</v>
      </c>
      <c r="F18" s="37">
        <v>33.7</v>
      </c>
      <c r="G18" s="106">
        <f t="shared" si="1"/>
        <v>243</v>
      </c>
    </row>
    <row r="19" spans="1:7" s="31" customFormat="1" ht="13.5" customHeight="1">
      <c r="A19" s="69" t="str">
        <f t="shared" si="0"/>
        <v>16.</v>
      </c>
      <c r="B19" s="104"/>
      <c r="C19" s="35" t="s">
        <v>212</v>
      </c>
      <c r="D19" s="36">
        <v>94</v>
      </c>
      <c r="E19" s="35" t="s">
        <v>208</v>
      </c>
      <c r="F19" s="37">
        <v>34</v>
      </c>
      <c r="G19" s="106">
        <f t="shared" si="1"/>
        <v>227</v>
      </c>
    </row>
    <row r="20" spans="1:7" s="31" customFormat="1" ht="13.5" customHeight="1">
      <c r="A20" s="69" t="str">
        <f t="shared" si="0"/>
        <v>17.</v>
      </c>
      <c r="B20" s="104"/>
      <c r="C20" s="35" t="s">
        <v>173</v>
      </c>
      <c r="D20" s="36">
        <v>93</v>
      </c>
      <c r="E20" s="35" t="s">
        <v>137</v>
      </c>
      <c r="F20" s="37">
        <v>34.7</v>
      </c>
      <c r="G20" s="106">
        <f t="shared" si="1"/>
        <v>194</v>
      </c>
    </row>
    <row r="21" spans="1:7" s="31" customFormat="1" ht="13.5" customHeight="1">
      <c r="A21" s="69" t="str">
        <f t="shared" si="0"/>
        <v>18.</v>
      </c>
      <c r="B21" s="104"/>
      <c r="C21" s="35" t="s">
        <v>231</v>
      </c>
      <c r="D21" s="36">
        <v>94</v>
      </c>
      <c r="E21" s="35" t="s">
        <v>138</v>
      </c>
      <c r="F21" s="37">
        <v>35</v>
      </c>
      <c r="G21" s="106">
        <f t="shared" si="1"/>
        <v>180</v>
      </c>
    </row>
    <row r="22" spans="1:7" s="31" customFormat="1" ht="13.5" customHeight="1">
      <c r="A22" s="69" t="str">
        <f t="shared" si="0"/>
        <v>19.</v>
      </c>
      <c r="B22" s="104"/>
      <c r="C22" s="35" t="s">
        <v>169</v>
      </c>
      <c r="D22" s="36">
        <v>95</v>
      </c>
      <c r="E22" s="35" t="s">
        <v>129</v>
      </c>
      <c r="F22" s="37">
        <v>35</v>
      </c>
      <c r="G22" s="106">
        <f t="shared" si="1"/>
        <v>180</v>
      </c>
    </row>
    <row r="23" spans="1:7" s="31" customFormat="1" ht="13.5" customHeight="1">
      <c r="A23" s="69" t="str">
        <f t="shared" si="0"/>
        <v>20.</v>
      </c>
      <c r="B23" s="104"/>
      <c r="C23" s="35" t="s">
        <v>211</v>
      </c>
      <c r="D23" s="36">
        <v>94</v>
      </c>
      <c r="E23" s="35" t="s">
        <v>208</v>
      </c>
      <c r="F23" s="37">
        <v>36.3</v>
      </c>
      <c r="G23" s="106">
        <f t="shared" si="1"/>
        <v>126</v>
      </c>
    </row>
    <row r="24" spans="1:7" s="31" customFormat="1" ht="13.5" customHeight="1">
      <c r="A24" s="69" t="str">
        <f t="shared" si="0"/>
        <v>21.</v>
      </c>
      <c r="B24" s="104"/>
      <c r="C24" s="35" t="s">
        <v>167</v>
      </c>
      <c r="D24" s="36">
        <v>93</v>
      </c>
      <c r="E24" s="35" t="s">
        <v>138</v>
      </c>
      <c r="F24" s="37">
        <v>36.4</v>
      </c>
      <c r="G24" s="106">
        <f t="shared" si="1"/>
        <v>122</v>
      </c>
    </row>
    <row r="25" spans="1:7" s="31" customFormat="1" ht="13.5" customHeight="1">
      <c r="A25" s="69" t="str">
        <f t="shared" si="0"/>
        <v>22.</v>
      </c>
      <c r="B25" s="104"/>
      <c r="C25" s="35" t="s">
        <v>175</v>
      </c>
      <c r="D25" s="36">
        <v>94</v>
      </c>
      <c r="E25" s="35" t="s">
        <v>158</v>
      </c>
      <c r="F25" s="37">
        <v>37.2</v>
      </c>
      <c r="G25" s="106">
        <f t="shared" si="1"/>
        <v>93</v>
      </c>
    </row>
    <row r="26" spans="1:7" s="31" customFormat="1" ht="13.5" customHeight="1">
      <c r="A26" s="69">
        <f t="shared" si="0"/>
      </c>
      <c r="B26" s="104"/>
      <c r="C26" s="35"/>
      <c r="D26" s="36"/>
      <c r="E26" s="35"/>
      <c r="F26" s="37"/>
      <c r="G26" s="106">
        <f t="shared" si="1"/>
      </c>
    </row>
    <row r="27" spans="1:7" s="31" customFormat="1" ht="13.5" customHeight="1">
      <c r="A27" s="69">
        <f t="shared" si="0"/>
      </c>
      <c r="B27" s="104"/>
      <c r="C27" s="35"/>
      <c r="D27" s="36"/>
      <c r="E27" s="35"/>
      <c r="F27" s="37"/>
      <c r="G27" s="106">
        <f t="shared" si="1"/>
      </c>
    </row>
    <row r="28" spans="1:7" s="31" customFormat="1" ht="13.5" customHeight="1">
      <c r="A28" s="69">
        <f t="shared" si="0"/>
      </c>
      <c r="B28" s="104"/>
      <c r="C28" s="35"/>
      <c r="D28" s="36"/>
      <c r="E28" s="35"/>
      <c r="F28" s="37"/>
      <c r="G28" s="106">
        <f t="shared" si="1"/>
      </c>
    </row>
    <row r="29" spans="1:7" s="31" customFormat="1" ht="13.5" customHeight="1">
      <c r="A29" s="69">
        <f t="shared" si="0"/>
      </c>
      <c r="B29" s="104"/>
      <c r="C29" s="35"/>
      <c r="D29" s="36"/>
      <c r="E29" s="35"/>
      <c r="F29" s="37"/>
      <c r="G29" s="106">
        <f t="shared" si="1"/>
      </c>
    </row>
    <row r="30" spans="1:7" s="31" customFormat="1" ht="13.5" customHeight="1">
      <c r="A30" s="69">
        <f t="shared" si="0"/>
      </c>
      <c r="B30" s="104"/>
      <c r="C30" s="35"/>
      <c r="D30" s="36"/>
      <c r="E30" s="35"/>
      <c r="F30" s="37"/>
      <c r="G30" s="106">
        <f t="shared" si="1"/>
      </c>
    </row>
    <row r="31" spans="1:7" s="31" customFormat="1" ht="13.5" customHeight="1">
      <c r="A31" s="69">
        <f t="shared" si="0"/>
      </c>
      <c r="B31" s="104"/>
      <c r="C31" s="35"/>
      <c r="D31" s="36"/>
      <c r="E31" s="35"/>
      <c r="F31" s="37"/>
      <c r="G31" s="106">
        <f t="shared" si="1"/>
      </c>
    </row>
    <row r="32" spans="1:7" s="31" customFormat="1" ht="13.5" customHeight="1">
      <c r="A32" s="69">
        <f t="shared" si="0"/>
      </c>
      <c r="B32" s="104"/>
      <c r="C32" s="35"/>
      <c r="D32" s="36"/>
      <c r="E32" s="35"/>
      <c r="F32" s="37"/>
      <c r="G32" s="106">
        <f t="shared" si="1"/>
      </c>
    </row>
    <row r="33" spans="1:7" s="31" customFormat="1" ht="13.5" customHeight="1">
      <c r="A33" s="69">
        <f t="shared" si="0"/>
      </c>
      <c r="B33" s="104"/>
      <c r="C33" s="35"/>
      <c r="D33" s="36"/>
      <c r="E33" s="35"/>
      <c r="F33" s="37"/>
      <c r="G33" s="106">
        <f t="shared" si="1"/>
      </c>
    </row>
    <row r="34" spans="1:7" s="31" customFormat="1" ht="13.5" customHeight="1">
      <c r="A34" s="70">
        <f t="shared" si="0"/>
      </c>
      <c r="B34" s="105"/>
      <c r="C34" s="38"/>
      <c r="D34" s="39"/>
      <c r="E34" s="38"/>
      <c r="F34" s="45"/>
      <c r="G34" s="106">
        <f t="shared" si="1"/>
      </c>
    </row>
    <row r="35" spans="1:7" s="31" customFormat="1" ht="13.5" customHeight="1">
      <c r="A35" s="69">
        <f aca="true" t="shared" si="2" ref="A35:A49">IF(F35&gt;0,(ROW()-3)&amp;".","")</f>
      </c>
      <c r="B35" s="104"/>
      <c r="C35" s="35"/>
      <c r="D35" s="36"/>
      <c r="E35" s="35"/>
      <c r="F35" s="37"/>
      <c r="G35" s="106">
        <f t="shared" si="1"/>
      </c>
    </row>
    <row r="36" spans="1:7" s="31" customFormat="1" ht="13.5" customHeight="1">
      <c r="A36" s="69">
        <f t="shared" si="2"/>
      </c>
      <c r="B36" s="104"/>
      <c r="C36" s="35"/>
      <c r="D36" s="36"/>
      <c r="E36" s="35"/>
      <c r="F36" s="37"/>
      <c r="G36" s="106">
        <f t="shared" si="1"/>
      </c>
    </row>
    <row r="37" spans="1:7" s="31" customFormat="1" ht="13.5" customHeight="1">
      <c r="A37" s="69">
        <f t="shared" si="2"/>
      </c>
      <c r="B37" s="104"/>
      <c r="C37" s="35"/>
      <c r="D37" s="36"/>
      <c r="E37" s="35"/>
      <c r="F37" s="37"/>
      <c r="G37" s="106">
        <f t="shared" si="1"/>
      </c>
    </row>
    <row r="38" spans="1:7" s="31" customFormat="1" ht="13.5" customHeight="1">
      <c r="A38" s="69">
        <f t="shared" si="2"/>
      </c>
      <c r="B38" s="104"/>
      <c r="C38" s="35"/>
      <c r="D38" s="36"/>
      <c r="E38" s="35"/>
      <c r="F38" s="37"/>
      <c r="G38" s="106">
        <f t="shared" si="1"/>
      </c>
    </row>
    <row r="39" spans="1:7" s="31" customFormat="1" ht="13.5" customHeight="1">
      <c r="A39" s="69">
        <f t="shared" si="2"/>
      </c>
      <c r="B39" s="104"/>
      <c r="C39" s="35"/>
      <c r="D39" s="36"/>
      <c r="E39" s="35"/>
      <c r="F39" s="37"/>
      <c r="G39" s="106">
        <f t="shared" si="1"/>
      </c>
    </row>
    <row r="40" spans="1:7" s="31" customFormat="1" ht="13.5" customHeight="1">
      <c r="A40" s="69">
        <f t="shared" si="2"/>
      </c>
      <c r="B40" s="104"/>
      <c r="C40" s="35"/>
      <c r="D40" s="36"/>
      <c r="E40" s="35"/>
      <c r="F40" s="37"/>
      <c r="G40" s="106">
        <f t="shared" si="1"/>
      </c>
    </row>
    <row r="41" spans="1:7" s="31" customFormat="1" ht="13.5" customHeight="1">
      <c r="A41" s="69">
        <f t="shared" si="2"/>
      </c>
      <c r="B41" s="104"/>
      <c r="C41" s="35"/>
      <c r="D41" s="36"/>
      <c r="E41" s="35"/>
      <c r="F41" s="37"/>
      <c r="G41" s="106">
        <f t="shared" si="1"/>
      </c>
    </row>
    <row r="42" spans="1:7" s="31" customFormat="1" ht="13.5" customHeight="1">
      <c r="A42" s="69">
        <f t="shared" si="2"/>
      </c>
      <c r="B42" s="104"/>
      <c r="C42" s="35"/>
      <c r="D42" s="36"/>
      <c r="E42" s="35"/>
      <c r="F42" s="37"/>
      <c r="G42" s="106">
        <f t="shared" si="1"/>
      </c>
    </row>
    <row r="43" spans="1:7" s="31" customFormat="1" ht="13.5" customHeight="1">
      <c r="A43" s="69">
        <f t="shared" si="2"/>
      </c>
      <c r="B43" s="104"/>
      <c r="C43" s="35"/>
      <c r="D43" s="36"/>
      <c r="E43" s="35"/>
      <c r="F43" s="37"/>
      <c r="G43" s="106">
        <f t="shared" si="1"/>
      </c>
    </row>
    <row r="44" spans="1:7" s="31" customFormat="1" ht="13.5" customHeight="1">
      <c r="A44" s="69">
        <f t="shared" si="2"/>
      </c>
      <c r="B44" s="104"/>
      <c r="C44" s="35"/>
      <c r="D44" s="36"/>
      <c r="E44" s="35"/>
      <c r="F44" s="37"/>
      <c r="G44" s="106">
        <f t="shared" si="1"/>
      </c>
    </row>
    <row r="45" spans="1:7" s="31" customFormat="1" ht="13.5" customHeight="1">
      <c r="A45" s="69">
        <f>IF(F45&gt;0,(ROW()-3)&amp;".","")</f>
      </c>
      <c r="B45" s="104"/>
      <c r="C45" s="35"/>
      <c r="D45" s="36"/>
      <c r="E45" s="35"/>
      <c r="F45" s="37"/>
      <c r="G45" s="106">
        <f t="shared" si="1"/>
      </c>
    </row>
    <row r="46" spans="1:7" s="31" customFormat="1" ht="13.5" customHeight="1">
      <c r="A46" s="69">
        <f>IF(F46&gt;0,(ROW()-3)&amp;".","")</f>
      </c>
      <c r="B46" s="104"/>
      <c r="C46" s="35"/>
      <c r="D46" s="36"/>
      <c r="E46" s="35"/>
      <c r="F46" s="37"/>
      <c r="G46" s="106">
        <f t="shared" si="1"/>
      </c>
    </row>
    <row r="47" spans="1:7" s="31" customFormat="1" ht="13.5" customHeight="1">
      <c r="A47" s="69">
        <f t="shared" si="2"/>
      </c>
      <c r="B47" s="104"/>
      <c r="C47" s="35"/>
      <c r="D47" s="36"/>
      <c r="E47" s="35"/>
      <c r="F47" s="37"/>
      <c r="G47" s="106">
        <f t="shared" si="1"/>
      </c>
    </row>
    <row r="48" spans="1:7" s="31" customFormat="1" ht="13.5" customHeight="1">
      <c r="A48" s="69">
        <f t="shared" si="2"/>
      </c>
      <c r="B48" s="104"/>
      <c r="C48" s="35"/>
      <c r="D48" s="36"/>
      <c r="E48" s="35"/>
      <c r="F48" s="37"/>
      <c r="G48" s="106">
        <f t="shared" si="1"/>
      </c>
    </row>
    <row r="49" spans="1:7" s="31" customFormat="1" ht="13.5" customHeight="1">
      <c r="A49" s="70">
        <f t="shared" si="2"/>
      </c>
      <c r="B49" s="105"/>
      <c r="C49" s="38"/>
      <c r="D49" s="39"/>
      <c r="E49" s="38"/>
      <c r="F49" s="45"/>
      <c r="G49" s="106">
        <f t="shared" si="1"/>
      </c>
    </row>
    <row r="50" spans="1:7" s="31" customFormat="1" ht="13.5" customHeight="1">
      <c r="A50" s="69">
        <f>IF(F50&gt;0,(ROW()-3)&amp;".","")</f>
      </c>
      <c r="B50" s="104"/>
      <c r="C50" s="35"/>
      <c r="D50" s="36"/>
      <c r="E50" s="35"/>
      <c r="F50" s="37"/>
      <c r="G50" s="106">
        <f t="shared" si="1"/>
      </c>
    </row>
    <row r="51" spans="1:7" s="31" customFormat="1" ht="13.5" customHeight="1" thickBot="1">
      <c r="A51" s="71" t="str">
        <f>IF(F51&gt;0,(ROW()-3)&amp;".","")</f>
        <v>48.</v>
      </c>
      <c r="B51" s="107"/>
      <c r="C51" s="40"/>
      <c r="D51" s="41"/>
      <c r="E51" s="40"/>
      <c r="F51" s="47">
        <v>32.4</v>
      </c>
      <c r="G51" s="106">
        <f t="shared" si="1"/>
        <v>314</v>
      </c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N51"/>
  <sheetViews>
    <sheetView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2" max="2" width="5.25390625" style="49" customWidth="1"/>
    <col min="3" max="3" width="26.375" style="0" customWidth="1"/>
    <col min="4" max="4" width="8.125" style="21" customWidth="1"/>
    <col min="5" max="5" width="26.375" style="0" customWidth="1"/>
    <col min="6" max="6" width="4.125" style="21" customWidth="1"/>
    <col min="7" max="7" width="1.00390625" style="21" customWidth="1"/>
    <col min="8" max="8" width="5.125" style="60" customWidth="1"/>
    <col min="9" max="9" width="9.625" style="21" customWidth="1"/>
  </cols>
  <sheetData>
    <row r="1" spans="5:6" ht="12.75">
      <c r="E1" s="49"/>
      <c r="F1" s="51"/>
    </row>
    <row r="2" spans="1:9" s="28" customFormat="1" ht="21.75" customHeight="1">
      <c r="A2" s="23" t="s">
        <v>29</v>
      </c>
      <c r="B2" s="115"/>
      <c r="C2" s="24"/>
      <c r="D2" s="33"/>
      <c r="E2" s="25"/>
      <c r="F2" s="26"/>
      <c r="G2" s="26"/>
      <c r="H2" s="58"/>
      <c r="I2" s="27" t="s">
        <v>36</v>
      </c>
    </row>
    <row r="3" spans="1:9" s="31" customFormat="1" ht="23.25" customHeight="1" thickBot="1">
      <c r="A3" s="29"/>
      <c r="B3" s="103" t="s">
        <v>54</v>
      </c>
      <c r="C3" s="29" t="s">
        <v>22</v>
      </c>
      <c r="D3" s="34" t="s">
        <v>27</v>
      </c>
      <c r="E3" s="29" t="s">
        <v>53</v>
      </c>
      <c r="F3" s="32"/>
      <c r="G3" s="30" t="s">
        <v>23</v>
      </c>
      <c r="H3" s="59"/>
      <c r="I3" s="30" t="s">
        <v>24</v>
      </c>
    </row>
    <row r="4" spans="1:14" s="35" customFormat="1" ht="13.5" customHeight="1">
      <c r="A4" s="69" t="str">
        <f aca="true" t="shared" si="0" ref="A4:A34">IF(F4&gt;0,(ROW()-3)&amp;".","")</f>
        <v>1.</v>
      </c>
      <c r="B4" s="104"/>
      <c r="C4" s="35" t="s">
        <v>178</v>
      </c>
      <c r="D4" s="36">
        <v>92</v>
      </c>
      <c r="E4" s="35" t="s">
        <v>135</v>
      </c>
      <c r="F4" s="36">
        <v>2</v>
      </c>
      <c r="G4" s="66"/>
      <c r="H4" s="61">
        <v>45</v>
      </c>
      <c r="I4" s="106">
        <f aca="true" t="shared" si="1" ref="I4:I51">IF(H4&lt;&gt;"",(INT(POWER(254-(60*F4+H4),1.88)*0.11193)),"")</f>
        <v>517</v>
      </c>
      <c r="J4" s="111" t="s">
        <v>60</v>
      </c>
      <c r="K4" s="112"/>
      <c r="L4" s="112"/>
      <c r="M4" s="112"/>
      <c r="N4" s="112"/>
    </row>
    <row r="5" spans="1:14" s="35" customFormat="1" ht="13.5" customHeight="1">
      <c r="A5" s="69" t="str">
        <f>IF(H5&lt;&gt;"",(ROW()-3)&amp;".","")</f>
        <v>2.</v>
      </c>
      <c r="B5" s="104"/>
      <c r="C5" s="35" t="s">
        <v>176</v>
      </c>
      <c r="D5" s="36">
        <v>93</v>
      </c>
      <c r="E5" s="35" t="s">
        <v>134</v>
      </c>
      <c r="F5" s="36">
        <v>2</v>
      </c>
      <c r="G5" s="66"/>
      <c r="H5" s="61">
        <v>47.7</v>
      </c>
      <c r="I5" s="106">
        <f t="shared" si="1"/>
        <v>488</v>
      </c>
      <c r="J5" s="112" t="s">
        <v>57</v>
      </c>
      <c r="K5" s="112"/>
      <c r="L5" s="112"/>
      <c r="M5" s="112"/>
      <c r="N5" s="112"/>
    </row>
    <row r="6" spans="1:14" s="35" customFormat="1" ht="13.5" customHeight="1">
      <c r="A6" s="69" t="str">
        <f t="shared" si="0"/>
        <v>3.</v>
      </c>
      <c r="B6" s="104"/>
      <c r="C6" s="35" t="s">
        <v>183</v>
      </c>
      <c r="D6" s="36">
        <v>92</v>
      </c>
      <c r="E6" s="35" t="s">
        <v>129</v>
      </c>
      <c r="F6" s="36">
        <v>2</v>
      </c>
      <c r="G6" s="66"/>
      <c r="H6" s="61">
        <v>49.2</v>
      </c>
      <c r="I6" s="106">
        <f t="shared" si="1"/>
        <v>472</v>
      </c>
      <c r="J6" s="48" t="s">
        <v>55</v>
      </c>
      <c r="K6" s="48"/>
      <c r="L6" s="48"/>
      <c r="M6" s="48"/>
      <c r="N6" s="113"/>
    </row>
    <row r="7" spans="1:14" s="35" customFormat="1" ht="13.5" customHeight="1">
      <c r="A7" s="69" t="str">
        <f t="shared" si="0"/>
        <v>4.</v>
      </c>
      <c r="B7" s="104"/>
      <c r="C7" s="35" t="s">
        <v>179</v>
      </c>
      <c r="D7" s="36">
        <v>95</v>
      </c>
      <c r="E7" s="35" t="s">
        <v>135</v>
      </c>
      <c r="F7" s="36">
        <v>2</v>
      </c>
      <c r="G7" s="66"/>
      <c r="H7" s="61">
        <v>50.9</v>
      </c>
      <c r="I7" s="106">
        <f t="shared" si="1"/>
        <v>454</v>
      </c>
      <c r="J7" s="114" t="s">
        <v>58</v>
      </c>
      <c r="K7" s="114"/>
      <c r="L7" s="114"/>
      <c r="M7" s="114"/>
      <c r="N7" s="113"/>
    </row>
    <row r="8" spans="1:14" s="35" customFormat="1" ht="13.5" customHeight="1">
      <c r="A8" s="69" t="str">
        <f t="shared" si="0"/>
        <v>5.</v>
      </c>
      <c r="B8" s="104"/>
      <c r="C8" s="35" t="s">
        <v>182</v>
      </c>
      <c r="D8" s="36">
        <v>92</v>
      </c>
      <c r="E8" s="35" t="s">
        <v>138</v>
      </c>
      <c r="F8" s="36">
        <v>2</v>
      </c>
      <c r="G8" s="66"/>
      <c r="H8" s="61">
        <v>51</v>
      </c>
      <c r="I8" s="106">
        <f t="shared" si="1"/>
        <v>453</v>
      </c>
      <c r="J8" s="114" t="s">
        <v>59</v>
      </c>
      <c r="K8" s="114"/>
      <c r="L8" s="114"/>
      <c r="M8" s="114"/>
      <c r="N8" s="113"/>
    </row>
    <row r="9" spans="1:14" s="35" customFormat="1" ht="13.5" customHeight="1">
      <c r="A9" s="69" t="str">
        <f t="shared" si="0"/>
        <v>6.</v>
      </c>
      <c r="B9" s="104"/>
      <c r="C9" s="35" t="s">
        <v>185</v>
      </c>
      <c r="D9" s="36">
        <v>93</v>
      </c>
      <c r="E9" s="35" t="s">
        <v>132</v>
      </c>
      <c r="F9" s="36">
        <v>2</v>
      </c>
      <c r="G9" s="66"/>
      <c r="H9" s="61">
        <v>54.3</v>
      </c>
      <c r="I9" s="106">
        <f t="shared" si="1"/>
        <v>420</v>
      </c>
      <c r="J9" s="48" t="s">
        <v>28</v>
      </c>
      <c r="K9" s="48"/>
      <c r="L9" s="48"/>
      <c r="M9" s="48"/>
      <c r="N9" s="113"/>
    </row>
    <row r="10" spans="1:9" s="35" customFormat="1" ht="13.5" customHeight="1">
      <c r="A10" s="69" t="str">
        <f t="shared" si="0"/>
        <v>7.</v>
      </c>
      <c r="B10" s="104"/>
      <c r="C10" s="35" t="s">
        <v>184</v>
      </c>
      <c r="D10" s="36">
        <v>94</v>
      </c>
      <c r="E10" s="35" t="s">
        <v>129</v>
      </c>
      <c r="F10" s="36">
        <v>2</v>
      </c>
      <c r="G10" s="66"/>
      <c r="H10" s="61">
        <v>54.6</v>
      </c>
      <c r="I10" s="106">
        <f t="shared" si="1"/>
        <v>417</v>
      </c>
    </row>
    <row r="11" spans="1:9" s="35" customFormat="1" ht="13.5" customHeight="1">
      <c r="A11" s="69" t="str">
        <f t="shared" si="0"/>
        <v>8.</v>
      </c>
      <c r="B11" s="104"/>
      <c r="C11" s="35" t="s">
        <v>166</v>
      </c>
      <c r="D11" s="36">
        <v>95</v>
      </c>
      <c r="E11" s="35" t="s">
        <v>26</v>
      </c>
      <c r="F11" s="36">
        <v>3</v>
      </c>
      <c r="G11" s="66"/>
      <c r="H11" s="46">
        <v>0.8</v>
      </c>
      <c r="I11" s="106">
        <f t="shared" si="1"/>
        <v>358</v>
      </c>
    </row>
    <row r="12" spans="1:9" s="35" customFormat="1" ht="13.5" customHeight="1">
      <c r="A12" s="69" t="str">
        <f t="shared" si="0"/>
        <v>9.</v>
      </c>
      <c r="B12" s="104"/>
      <c r="C12" s="35" t="s">
        <v>210</v>
      </c>
      <c r="D12" s="36">
        <v>92</v>
      </c>
      <c r="E12" s="35" t="s">
        <v>208</v>
      </c>
      <c r="F12" s="36">
        <v>3</v>
      </c>
      <c r="G12" s="66" t="str">
        <f>IF(H12=0,"",":")</f>
        <v>:</v>
      </c>
      <c r="H12" s="61">
        <v>1.8</v>
      </c>
      <c r="I12" s="106">
        <f t="shared" si="1"/>
        <v>349</v>
      </c>
    </row>
    <row r="13" spans="1:9" s="35" customFormat="1" ht="13.5" customHeight="1">
      <c r="A13" s="69" t="str">
        <f t="shared" si="0"/>
        <v>10.</v>
      </c>
      <c r="B13" s="104"/>
      <c r="C13" s="35" t="s">
        <v>221</v>
      </c>
      <c r="D13" s="36"/>
      <c r="E13" s="35" t="s">
        <v>135</v>
      </c>
      <c r="F13" s="36">
        <v>3</v>
      </c>
      <c r="G13" s="66"/>
      <c r="H13" s="61">
        <v>2</v>
      </c>
      <c r="I13" s="106">
        <f t="shared" si="1"/>
        <v>347</v>
      </c>
    </row>
    <row r="14" spans="1:9" s="35" customFormat="1" ht="13.5" customHeight="1">
      <c r="A14" s="69" t="str">
        <f t="shared" si="0"/>
        <v>11.</v>
      </c>
      <c r="B14" s="104"/>
      <c r="C14" s="35" t="s">
        <v>217</v>
      </c>
      <c r="D14" s="36">
        <v>93</v>
      </c>
      <c r="E14" s="35" t="s">
        <v>132</v>
      </c>
      <c r="F14" s="36">
        <v>3</v>
      </c>
      <c r="G14" s="66"/>
      <c r="H14" s="61">
        <v>3.6</v>
      </c>
      <c r="I14" s="106">
        <f t="shared" si="1"/>
        <v>332</v>
      </c>
    </row>
    <row r="15" spans="1:9" s="35" customFormat="1" ht="13.5" customHeight="1">
      <c r="A15" s="69" t="str">
        <f t="shared" si="0"/>
        <v>12.</v>
      </c>
      <c r="B15" s="104"/>
      <c r="C15" s="35" t="s">
        <v>220</v>
      </c>
      <c r="D15" s="36">
        <v>92</v>
      </c>
      <c r="E15" s="35" t="s">
        <v>129</v>
      </c>
      <c r="F15" s="36">
        <v>3</v>
      </c>
      <c r="G15" s="66"/>
      <c r="H15" s="61">
        <v>3.9</v>
      </c>
      <c r="I15" s="106">
        <f t="shared" si="1"/>
        <v>330</v>
      </c>
    </row>
    <row r="16" spans="1:9" s="35" customFormat="1" ht="13.5" customHeight="1">
      <c r="A16" s="69" t="str">
        <f t="shared" si="0"/>
        <v>13.</v>
      </c>
      <c r="B16" s="104"/>
      <c r="C16" s="35" t="s">
        <v>180</v>
      </c>
      <c r="D16" s="36">
        <v>95</v>
      </c>
      <c r="E16" s="35" t="s">
        <v>26</v>
      </c>
      <c r="F16" s="36">
        <v>3</v>
      </c>
      <c r="G16" s="66"/>
      <c r="H16" s="61">
        <v>4.8</v>
      </c>
      <c r="I16" s="106">
        <f t="shared" si="1"/>
        <v>322</v>
      </c>
    </row>
    <row r="17" spans="1:9" s="35" customFormat="1" ht="13.5" customHeight="1">
      <c r="A17" s="69" t="str">
        <f t="shared" si="0"/>
        <v>14.</v>
      </c>
      <c r="B17" s="104"/>
      <c r="C17" s="35" t="s">
        <v>187</v>
      </c>
      <c r="D17" s="36">
        <v>94</v>
      </c>
      <c r="E17" s="35" t="s">
        <v>158</v>
      </c>
      <c r="F17" s="36">
        <v>3</v>
      </c>
      <c r="G17" s="66"/>
      <c r="H17" s="61">
        <v>7.3</v>
      </c>
      <c r="I17" s="106">
        <f t="shared" si="1"/>
        <v>300</v>
      </c>
    </row>
    <row r="18" spans="1:9" s="35" customFormat="1" ht="13.5" customHeight="1">
      <c r="A18" s="69" t="str">
        <f t="shared" si="0"/>
        <v>15.</v>
      </c>
      <c r="B18" s="104"/>
      <c r="C18" s="35" t="s">
        <v>181</v>
      </c>
      <c r="D18" s="36">
        <v>91</v>
      </c>
      <c r="E18" s="35" t="s">
        <v>26</v>
      </c>
      <c r="F18" s="36">
        <v>3</v>
      </c>
      <c r="G18" s="66"/>
      <c r="H18" s="61">
        <v>17.4</v>
      </c>
      <c r="I18" s="106">
        <f t="shared" si="1"/>
        <v>220</v>
      </c>
    </row>
    <row r="19" spans="1:9" s="35" customFormat="1" ht="13.5" customHeight="1">
      <c r="A19" s="69" t="str">
        <f t="shared" si="0"/>
        <v>16.</v>
      </c>
      <c r="B19" s="104"/>
      <c r="C19" s="35" t="s">
        <v>188</v>
      </c>
      <c r="D19" s="36">
        <v>94</v>
      </c>
      <c r="E19" s="35" t="s">
        <v>158</v>
      </c>
      <c r="F19" s="36">
        <v>3</v>
      </c>
      <c r="G19" s="66" t="str">
        <f>IF(H19=0,"",":")</f>
        <v>:</v>
      </c>
      <c r="H19" s="61">
        <v>20.7</v>
      </c>
      <c r="I19" s="106">
        <f t="shared" si="1"/>
        <v>197</v>
      </c>
    </row>
    <row r="20" spans="1:9" s="35" customFormat="1" ht="13.5" customHeight="1">
      <c r="A20" s="69" t="str">
        <f t="shared" si="0"/>
        <v>17.</v>
      </c>
      <c r="B20" s="104"/>
      <c r="C20" s="35" t="s">
        <v>186</v>
      </c>
      <c r="D20" s="36">
        <v>95</v>
      </c>
      <c r="E20" s="35" t="s">
        <v>137</v>
      </c>
      <c r="F20" s="36">
        <v>3</v>
      </c>
      <c r="G20" s="66"/>
      <c r="H20" s="61">
        <v>50.5</v>
      </c>
      <c r="I20" s="106">
        <f t="shared" si="1"/>
        <v>42</v>
      </c>
    </row>
    <row r="21" spans="1:9" s="35" customFormat="1" ht="13.5" customHeight="1">
      <c r="A21" s="69">
        <f t="shared" si="0"/>
      </c>
      <c r="B21" s="104"/>
      <c r="D21" s="36"/>
      <c r="F21" s="36"/>
      <c r="G21" s="66"/>
      <c r="H21" s="61"/>
      <c r="I21" s="106">
        <f t="shared" si="1"/>
      </c>
    </row>
    <row r="22" spans="1:9" s="35" customFormat="1" ht="13.5" customHeight="1">
      <c r="A22" s="69">
        <f t="shared" si="0"/>
      </c>
      <c r="B22" s="104"/>
      <c r="D22" s="36"/>
      <c r="F22" s="36"/>
      <c r="G22" s="66"/>
      <c r="H22" s="61"/>
      <c r="I22" s="106">
        <f t="shared" si="1"/>
      </c>
    </row>
    <row r="23" spans="1:9" s="35" customFormat="1" ht="13.5" customHeight="1">
      <c r="A23" s="69">
        <f t="shared" si="0"/>
      </c>
      <c r="B23" s="104"/>
      <c r="D23" s="36"/>
      <c r="F23" s="36"/>
      <c r="G23" s="66">
        <f>IF(H23=0,"",":")</f>
      </c>
      <c r="H23" s="61"/>
      <c r="I23" s="106">
        <f t="shared" si="1"/>
      </c>
    </row>
    <row r="24" spans="1:9" s="35" customFormat="1" ht="13.5" customHeight="1">
      <c r="A24" s="69">
        <f t="shared" si="0"/>
      </c>
      <c r="B24" s="104"/>
      <c r="D24" s="36"/>
      <c r="F24" s="36"/>
      <c r="G24" s="66">
        <f>IF(H24=0,"",":")</f>
      </c>
      <c r="H24" s="61"/>
      <c r="I24" s="106">
        <f t="shared" si="1"/>
      </c>
    </row>
    <row r="25" spans="1:9" s="35" customFormat="1" ht="13.5" customHeight="1">
      <c r="A25" s="69">
        <f t="shared" si="0"/>
      </c>
      <c r="B25" s="104"/>
      <c r="D25" s="36"/>
      <c r="F25" s="36"/>
      <c r="G25" s="66">
        <f>IF(H25=0,"",":")</f>
      </c>
      <c r="H25" s="61"/>
      <c r="I25" s="106">
        <f t="shared" si="1"/>
      </c>
    </row>
    <row r="26" spans="1:9" s="35" customFormat="1" ht="13.5" customHeight="1">
      <c r="A26" s="69">
        <f t="shared" si="0"/>
      </c>
      <c r="B26" s="104"/>
      <c r="D26" s="36"/>
      <c r="F26" s="36"/>
      <c r="G26" s="66">
        <f aca="true" t="shared" si="2" ref="G26:G34">IF(H26=0,"",":")</f>
      </c>
      <c r="H26" s="61"/>
      <c r="I26" s="106">
        <f t="shared" si="1"/>
      </c>
    </row>
    <row r="27" spans="1:9" s="35" customFormat="1" ht="13.5" customHeight="1">
      <c r="A27" s="69">
        <f t="shared" si="0"/>
      </c>
      <c r="B27" s="104"/>
      <c r="D27" s="36"/>
      <c r="F27" s="36"/>
      <c r="G27" s="66">
        <f t="shared" si="2"/>
      </c>
      <c r="H27" s="61"/>
      <c r="I27" s="106">
        <f t="shared" si="1"/>
      </c>
    </row>
    <row r="28" spans="1:9" s="35" customFormat="1" ht="13.5" customHeight="1">
      <c r="A28" s="69">
        <f t="shared" si="0"/>
      </c>
      <c r="B28" s="104"/>
      <c r="D28" s="36"/>
      <c r="F28" s="36"/>
      <c r="G28" s="66">
        <f t="shared" si="2"/>
      </c>
      <c r="H28" s="61"/>
      <c r="I28" s="106">
        <f t="shared" si="1"/>
      </c>
    </row>
    <row r="29" spans="1:9" s="35" customFormat="1" ht="13.5" customHeight="1">
      <c r="A29" s="69">
        <f t="shared" si="0"/>
      </c>
      <c r="B29" s="104"/>
      <c r="D29" s="36"/>
      <c r="F29" s="36"/>
      <c r="G29" s="66">
        <f t="shared" si="2"/>
      </c>
      <c r="H29" s="61"/>
      <c r="I29" s="106">
        <f t="shared" si="1"/>
      </c>
    </row>
    <row r="30" spans="1:9" s="35" customFormat="1" ht="13.5" customHeight="1">
      <c r="A30" s="69">
        <f t="shared" si="0"/>
      </c>
      <c r="B30" s="104"/>
      <c r="D30" s="36"/>
      <c r="F30" s="36"/>
      <c r="G30" s="66">
        <f t="shared" si="2"/>
      </c>
      <c r="H30" s="61"/>
      <c r="I30" s="106">
        <f t="shared" si="1"/>
      </c>
    </row>
    <row r="31" spans="1:9" s="35" customFormat="1" ht="13.5" customHeight="1">
      <c r="A31" s="69">
        <f t="shared" si="0"/>
      </c>
      <c r="B31" s="104"/>
      <c r="D31" s="36"/>
      <c r="F31" s="36"/>
      <c r="G31" s="66">
        <f t="shared" si="2"/>
      </c>
      <c r="H31" s="61"/>
      <c r="I31" s="106">
        <f t="shared" si="1"/>
      </c>
    </row>
    <row r="32" spans="1:9" s="35" customFormat="1" ht="13.5" customHeight="1">
      <c r="A32" s="69">
        <f t="shared" si="0"/>
      </c>
      <c r="B32" s="104"/>
      <c r="D32" s="36"/>
      <c r="F32" s="36"/>
      <c r="G32" s="66">
        <f t="shared" si="2"/>
      </c>
      <c r="H32" s="61"/>
      <c r="I32" s="106">
        <f t="shared" si="1"/>
      </c>
    </row>
    <row r="33" spans="1:9" s="35" customFormat="1" ht="13.5" customHeight="1">
      <c r="A33" s="69">
        <f t="shared" si="0"/>
      </c>
      <c r="B33" s="104"/>
      <c r="D33" s="36"/>
      <c r="F33" s="36"/>
      <c r="G33" s="66">
        <f t="shared" si="2"/>
      </c>
      <c r="H33" s="61"/>
      <c r="I33" s="106">
        <f t="shared" si="1"/>
      </c>
    </row>
    <row r="34" spans="1:9" s="35" customFormat="1" ht="13.5" customHeight="1">
      <c r="A34" s="70">
        <f t="shared" si="0"/>
      </c>
      <c r="B34" s="105"/>
      <c r="C34" s="38"/>
      <c r="D34" s="39"/>
      <c r="E34" s="38"/>
      <c r="F34" s="39"/>
      <c r="G34" s="67">
        <f t="shared" si="2"/>
      </c>
      <c r="H34" s="62"/>
      <c r="I34" s="106">
        <f t="shared" si="1"/>
      </c>
    </row>
    <row r="35" spans="1:9" s="35" customFormat="1" ht="13.5" customHeight="1">
      <c r="A35" s="69">
        <f aca="true" t="shared" si="3" ref="A35:A49">IF(F35&gt;0,(ROW()-3)&amp;".","")</f>
      </c>
      <c r="B35" s="104"/>
      <c r="D35" s="36"/>
      <c r="F35" s="36"/>
      <c r="G35" s="66">
        <f aca="true" t="shared" si="4" ref="G35:G49">IF(H35=0,"",":")</f>
      </c>
      <c r="H35" s="61"/>
      <c r="I35" s="106">
        <f t="shared" si="1"/>
      </c>
    </row>
    <row r="36" spans="1:9" s="35" customFormat="1" ht="13.5" customHeight="1">
      <c r="A36" s="69">
        <f t="shared" si="3"/>
      </c>
      <c r="B36" s="104"/>
      <c r="D36" s="36"/>
      <c r="F36" s="36"/>
      <c r="G36" s="66">
        <f t="shared" si="4"/>
      </c>
      <c r="H36" s="61"/>
      <c r="I36" s="106">
        <f t="shared" si="1"/>
      </c>
    </row>
    <row r="37" spans="1:9" s="35" customFormat="1" ht="13.5" customHeight="1">
      <c r="A37" s="69">
        <f t="shared" si="3"/>
      </c>
      <c r="B37" s="104"/>
      <c r="D37" s="36"/>
      <c r="F37" s="36"/>
      <c r="G37" s="66">
        <f t="shared" si="4"/>
      </c>
      <c r="H37" s="61"/>
      <c r="I37" s="106">
        <f t="shared" si="1"/>
      </c>
    </row>
    <row r="38" spans="1:9" s="35" customFormat="1" ht="13.5" customHeight="1">
      <c r="A38" s="69">
        <f t="shared" si="3"/>
      </c>
      <c r="B38" s="104"/>
      <c r="D38" s="36"/>
      <c r="F38" s="36"/>
      <c r="G38" s="66">
        <f t="shared" si="4"/>
      </c>
      <c r="H38" s="61"/>
      <c r="I38" s="106">
        <f t="shared" si="1"/>
      </c>
    </row>
    <row r="39" spans="1:9" s="35" customFormat="1" ht="13.5" customHeight="1">
      <c r="A39" s="69">
        <f t="shared" si="3"/>
      </c>
      <c r="B39" s="104"/>
      <c r="D39" s="36"/>
      <c r="F39" s="36"/>
      <c r="G39" s="66">
        <f t="shared" si="4"/>
      </c>
      <c r="H39" s="61"/>
      <c r="I39" s="106">
        <f t="shared" si="1"/>
      </c>
    </row>
    <row r="40" spans="1:9" s="35" customFormat="1" ht="13.5" customHeight="1">
      <c r="A40" s="69">
        <f t="shared" si="3"/>
      </c>
      <c r="B40" s="104"/>
      <c r="D40" s="36"/>
      <c r="F40" s="36"/>
      <c r="G40" s="66">
        <f t="shared" si="4"/>
      </c>
      <c r="H40" s="61"/>
      <c r="I40" s="106">
        <f t="shared" si="1"/>
      </c>
    </row>
    <row r="41" spans="1:9" s="35" customFormat="1" ht="13.5" customHeight="1">
      <c r="A41" s="69">
        <f t="shared" si="3"/>
      </c>
      <c r="B41" s="104"/>
      <c r="D41" s="36"/>
      <c r="F41" s="36"/>
      <c r="G41" s="66">
        <f t="shared" si="4"/>
      </c>
      <c r="H41" s="61"/>
      <c r="I41" s="106">
        <f t="shared" si="1"/>
      </c>
    </row>
    <row r="42" spans="1:9" s="35" customFormat="1" ht="13.5" customHeight="1">
      <c r="A42" s="69">
        <f t="shared" si="3"/>
      </c>
      <c r="B42" s="104"/>
      <c r="D42" s="36"/>
      <c r="F42" s="36"/>
      <c r="G42" s="66">
        <f t="shared" si="4"/>
      </c>
      <c r="H42" s="61"/>
      <c r="I42" s="106">
        <f t="shared" si="1"/>
      </c>
    </row>
    <row r="43" spans="1:9" s="35" customFormat="1" ht="13.5" customHeight="1">
      <c r="A43" s="69">
        <f t="shared" si="3"/>
      </c>
      <c r="B43" s="104"/>
      <c r="D43" s="36"/>
      <c r="F43" s="36"/>
      <c r="G43" s="66">
        <f t="shared" si="4"/>
      </c>
      <c r="H43" s="61"/>
      <c r="I43" s="106">
        <f t="shared" si="1"/>
      </c>
    </row>
    <row r="44" spans="1:9" s="35" customFormat="1" ht="13.5" customHeight="1">
      <c r="A44" s="69">
        <f t="shared" si="3"/>
      </c>
      <c r="B44" s="104"/>
      <c r="D44" s="36"/>
      <c r="F44" s="36"/>
      <c r="G44" s="66">
        <f t="shared" si="4"/>
      </c>
      <c r="H44" s="61"/>
      <c r="I44" s="106">
        <f t="shared" si="1"/>
      </c>
    </row>
    <row r="45" spans="1:9" s="35" customFormat="1" ht="13.5" customHeight="1">
      <c r="A45" s="69">
        <f t="shared" si="3"/>
      </c>
      <c r="B45" s="104"/>
      <c r="D45" s="36"/>
      <c r="F45" s="36"/>
      <c r="G45" s="66">
        <f t="shared" si="4"/>
      </c>
      <c r="H45" s="61"/>
      <c r="I45" s="106">
        <f t="shared" si="1"/>
      </c>
    </row>
    <row r="46" spans="1:9" s="35" customFormat="1" ht="13.5" customHeight="1">
      <c r="A46" s="69">
        <f t="shared" si="3"/>
      </c>
      <c r="B46" s="104"/>
      <c r="D46" s="36"/>
      <c r="F46" s="36"/>
      <c r="G46" s="66">
        <f t="shared" si="4"/>
      </c>
      <c r="H46" s="61"/>
      <c r="I46" s="106">
        <f t="shared" si="1"/>
      </c>
    </row>
    <row r="47" spans="1:9" s="35" customFormat="1" ht="13.5" customHeight="1">
      <c r="A47" s="69">
        <f t="shared" si="3"/>
      </c>
      <c r="B47" s="104"/>
      <c r="D47" s="36"/>
      <c r="F47" s="36"/>
      <c r="G47" s="66">
        <f t="shared" si="4"/>
      </c>
      <c r="H47" s="61"/>
      <c r="I47" s="106">
        <f t="shared" si="1"/>
      </c>
    </row>
    <row r="48" spans="1:9" s="35" customFormat="1" ht="13.5" customHeight="1">
      <c r="A48" s="69">
        <f t="shared" si="3"/>
      </c>
      <c r="B48" s="104"/>
      <c r="D48" s="36"/>
      <c r="F48" s="36"/>
      <c r="G48" s="66">
        <f t="shared" si="4"/>
      </c>
      <c r="H48" s="61"/>
      <c r="I48" s="106">
        <f t="shared" si="1"/>
      </c>
    </row>
    <row r="49" spans="1:9" s="35" customFormat="1" ht="13.5" customHeight="1">
      <c r="A49" s="70">
        <f t="shared" si="3"/>
      </c>
      <c r="B49" s="105"/>
      <c r="C49" s="38"/>
      <c r="D49" s="39"/>
      <c r="E49" s="38"/>
      <c r="F49" s="39"/>
      <c r="G49" s="67">
        <f t="shared" si="4"/>
      </c>
      <c r="H49" s="62"/>
      <c r="I49" s="106">
        <f t="shared" si="1"/>
      </c>
    </row>
    <row r="50" spans="1:9" s="35" customFormat="1" ht="13.5" customHeight="1">
      <c r="A50" s="69">
        <f>IF(F50&gt;0,(ROW()-3)&amp;".","")</f>
      </c>
      <c r="B50" s="104"/>
      <c r="D50" s="36"/>
      <c r="F50" s="36"/>
      <c r="G50" s="66">
        <f>IF(H50=0,"",":")</f>
      </c>
      <c r="H50" s="61"/>
      <c r="I50" s="106">
        <f t="shared" si="1"/>
      </c>
    </row>
    <row r="51" spans="1:9" s="35" customFormat="1" ht="13.5" customHeight="1" thickBot="1">
      <c r="A51" s="71" t="str">
        <f>IF(F51&gt;0,(ROW()-3)&amp;".","")</f>
        <v>48.</v>
      </c>
      <c r="B51" s="107"/>
      <c r="C51" s="40"/>
      <c r="D51" s="41"/>
      <c r="E51" s="40"/>
      <c r="F51" s="41">
        <v>3</v>
      </c>
      <c r="G51" s="68" t="str">
        <f>IF(H51=0,"",":")</f>
        <v>:</v>
      </c>
      <c r="H51" s="63">
        <v>55</v>
      </c>
      <c r="I51" s="106">
        <f t="shared" si="1"/>
        <v>28</v>
      </c>
    </row>
  </sheetData>
  <dataValidations count="3">
    <dataValidation allowBlank="1" showInputMessage="1" showErrorMessage="1" prompt="Buňka obsahuje vzorec, NEPŘEPSAT!" sqref="I4:I51"/>
    <dataValidation allowBlank="1" showInputMessage="1" showErrorMessage="1" prompt="Buňka obsahuje vzorec. Nevyplňovat!" sqref="A4:A51"/>
    <dataValidation type="whole" operator="lessThanOrEqual" allowBlank="1" showInputMessage="1" showErrorMessage="1" prompt="Dvojtečka se udělá sama, až napíšeš sekundy" sqref="G4:G51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workbookViewId="0" topLeftCell="A1">
      <selection activeCell="A1" sqref="A1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21" customWidth="1"/>
    <col min="5" max="5" width="26.375" style="0" customWidth="1"/>
    <col min="6" max="6" width="10.625" style="21" customWidth="1"/>
    <col min="7" max="7" width="10.00390625" style="21" customWidth="1"/>
  </cols>
  <sheetData>
    <row r="2" spans="1:7" s="28" customFormat="1" ht="29.25" customHeight="1">
      <c r="A2" s="23" t="s">
        <v>29</v>
      </c>
      <c r="B2" s="23"/>
      <c r="C2" s="24"/>
      <c r="D2" s="33"/>
      <c r="E2" s="25"/>
      <c r="F2" s="26"/>
      <c r="G2" s="27" t="s">
        <v>35</v>
      </c>
    </row>
    <row r="3" spans="1:7" s="31" customFormat="1" ht="23.25" customHeight="1" thickBot="1">
      <c r="A3" s="29"/>
      <c r="B3" s="103" t="s">
        <v>54</v>
      </c>
      <c r="C3" s="29" t="s">
        <v>22</v>
      </c>
      <c r="D3" s="34" t="s">
        <v>27</v>
      </c>
      <c r="E3" s="29" t="s">
        <v>53</v>
      </c>
      <c r="F3" s="30" t="s">
        <v>23</v>
      </c>
      <c r="G3" s="30" t="s">
        <v>24</v>
      </c>
    </row>
    <row r="4" spans="1:12" s="31" customFormat="1" ht="13.5" customHeight="1">
      <c r="A4" s="69" t="str">
        <f aca="true" t="shared" si="0" ref="A4:A34">IF(F4&gt;0,(ROW()-3)&amp;".","")</f>
        <v>1.</v>
      </c>
      <c r="B4" s="104"/>
      <c r="C4" s="35" t="s">
        <v>177</v>
      </c>
      <c r="D4" s="36">
        <v>95</v>
      </c>
      <c r="E4" s="35" t="s">
        <v>134</v>
      </c>
      <c r="F4" s="36">
        <v>146</v>
      </c>
      <c r="G4" s="106">
        <f aca="true" t="shared" si="1" ref="G4:G51">IF(F4&gt;0,(INT(POWER(F4-75,1.348)*1.84523)),"")</f>
        <v>577</v>
      </c>
      <c r="H4" s="111" t="s">
        <v>56</v>
      </c>
      <c r="I4" s="112"/>
      <c r="J4" s="112"/>
      <c r="K4" s="112"/>
      <c r="L4" s="112"/>
    </row>
    <row r="5" spans="1:12" s="31" customFormat="1" ht="13.5" customHeight="1">
      <c r="A5" s="69" t="str">
        <f t="shared" si="0"/>
        <v>2.</v>
      </c>
      <c r="B5" s="104"/>
      <c r="C5" s="35" t="s">
        <v>190</v>
      </c>
      <c r="D5" s="36">
        <v>92</v>
      </c>
      <c r="E5" s="35" t="s">
        <v>132</v>
      </c>
      <c r="F5" s="36">
        <v>146</v>
      </c>
      <c r="G5" s="106">
        <f t="shared" si="1"/>
        <v>577</v>
      </c>
      <c r="H5" s="112" t="s">
        <v>57</v>
      </c>
      <c r="I5" s="112"/>
      <c r="J5" s="112"/>
      <c r="K5" s="112"/>
      <c r="L5" s="112"/>
    </row>
    <row r="6" spans="1:12" s="31" customFormat="1" ht="13.5" customHeight="1">
      <c r="A6" s="69" t="str">
        <f t="shared" si="0"/>
        <v>3.</v>
      </c>
      <c r="B6" s="104"/>
      <c r="C6" s="35" t="s">
        <v>191</v>
      </c>
      <c r="D6" s="36">
        <v>94</v>
      </c>
      <c r="E6" s="35" t="s">
        <v>137</v>
      </c>
      <c r="F6" s="36">
        <v>142</v>
      </c>
      <c r="G6" s="106">
        <f t="shared" si="1"/>
        <v>534</v>
      </c>
      <c r="H6" s="48" t="s">
        <v>32</v>
      </c>
      <c r="I6" s="48"/>
      <c r="J6" s="48"/>
      <c r="K6" s="48"/>
      <c r="L6" s="113"/>
    </row>
    <row r="7" spans="1:12" s="31" customFormat="1" ht="13.5" customHeight="1">
      <c r="A7" s="69" t="str">
        <f t="shared" si="0"/>
        <v>4.</v>
      </c>
      <c r="B7" s="104"/>
      <c r="C7" s="35" t="s">
        <v>180</v>
      </c>
      <c r="D7" s="36">
        <v>95</v>
      </c>
      <c r="E7" s="35" t="s">
        <v>26</v>
      </c>
      <c r="F7" s="36">
        <v>138</v>
      </c>
      <c r="G7" s="106">
        <f t="shared" si="1"/>
        <v>491</v>
      </c>
      <c r="H7" s="114" t="s">
        <v>58</v>
      </c>
      <c r="I7" s="114"/>
      <c r="J7" s="114"/>
      <c r="K7" s="114"/>
      <c r="L7" s="113"/>
    </row>
    <row r="8" spans="1:12" s="31" customFormat="1" ht="13.5" customHeight="1">
      <c r="A8" s="69" t="str">
        <f t="shared" si="0"/>
        <v>5.</v>
      </c>
      <c r="B8" s="104"/>
      <c r="C8" s="35" t="s">
        <v>227</v>
      </c>
      <c r="D8" s="36">
        <v>92</v>
      </c>
      <c r="E8" s="35" t="s">
        <v>26</v>
      </c>
      <c r="F8" s="36">
        <v>134</v>
      </c>
      <c r="G8" s="106">
        <f t="shared" si="1"/>
        <v>449</v>
      </c>
      <c r="H8" s="114" t="s">
        <v>59</v>
      </c>
      <c r="I8" s="114"/>
      <c r="J8" s="114"/>
      <c r="K8" s="114"/>
      <c r="L8" s="113"/>
    </row>
    <row r="9" spans="1:12" s="31" customFormat="1" ht="13.5" customHeight="1">
      <c r="A9" s="69" t="str">
        <f t="shared" si="0"/>
        <v>6.</v>
      </c>
      <c r="B9" s="104"/>
      <c r="C9" s="35" t="s">
        <v>154</v>
      </c>
      <c r="D9" s="36">
        <v>92</v>
      </c>
      <c r="E9" s="35" t="s">
        <v>132</v>
      </c>
      <c r="F9" s="36">
        <v>134</v>
      </c>
      <c r="G9" s="106">
        <f t="shared" si="1"/>
        <v>449</v>
      </c>
      <c r="H9" s="48" t="s">
        <v>28</v>
      </c>
      <c r="I9" s="48"/>
      <c r="J9" s="48"/>
      <c r="K9" s="48"/>
      <c r="L9" s="113"/>
    </row>
    <row r="10" spans="1:7" s="31" customFormat="1" ht="13.5" customHeight="1">
      <c r="A10" s="69" t="str">
        <f t="shared" si="0"/>
        <v>7.</v>
      </c>
      <c r="B10" s="104"/>
      <c r="C10" s="35" t="s">
        <v>176</v>
      </c>
      <c r="D10" s="36">
        <v>93</v>
      </c>
      <c r="E10" s="35" t="s">
        <v>134</v>
      </c>
      <c r="F10" s="36">
        <v>130</v>
      </c>
      <c r="G10" s="106">
        <f t="shared" si="1"/>
        <v>409</v>
      </c>
    </row>
    <row r="11" spans="1:7" s="31" customFormat="1" ht="13.5" customHeight="1">
      <c r="A11" s="69" t="str">
        <f t="shared" si="0"/>
        <v>8.</v>
      </c>
      <c r="B11" s="104"/>
      <c r="C11" s="35" t="s">
        <v>228</v>
      </c>
      <c r="D11" s="36">
        <v>95</v>
      </c>
      <c r="E11" s="35" t="s">
        <v>26</v>
      </c>
      <c r="F11" s="36">
        <v>130</v>
      </c>
      <c r="G11" s="106">
        <f t="shared" si="1"/>
        <v>409</v>
      </c>
    </row>
    <row r="12" spans="1:7" s="31" customFormat="1" ht="13.5" customHeight="1">
      <c r="A12" s="69" t="str">
        <f t="shared" si="0"/>
        <v>9.</v>
      </c>
      <c r="B12" s="104"/>
      <c r="C12" s="35" t="s">
        <v>229</v>
      </c>
      <c r="D12" s="36">
        <v>93</v>
      </c>
      <c r="E12" s="35" t="s">
        <v>138</v>
      </c>
      <c r="F12" s="36">
        <v>130</v>
      </c>
      <c r="G12" s="106">
        <f t="shared" si="1"/>
        <v>409</v>
      </c>
    </row>
    <row r="13" spans="1:7" s="31" customFormat="1" ht="13.5" customHeight="1">
      <c r="A13" s="69" t="str">
        <f t="shared" si="0"/>
        <v>10.</v>
      </c>
      <c r="B13" s="104"/>
      <c r="C13" s="35" t="s">
        <v>230</v>
      </c>
      <c r="D13" s="36">
        <v>92</v>
      </c>
      <c r="E13" s="35" t="s">
        <v>138</v>
      </c>
      <c r="F13" s="36">
        <v>130</v>
      </c>
      <c r="G13" s="106">
        <f t="shared" si="1"/>
        <v>409</v>
      </c>
    </row>
    <row r="14" spans="1:7" s="31" customFormat="1" ht="13.5" customHeight="1">
      <c r="A14" s="69" t="str">
        <f t="shared" si="0"/>
        <v>11.</v>
      </c>
      <c r="B14" s="104"/>
      <c r="C14" s="35" t="s">
        <v>214</v>
      </c>
      <c r="D14" s="36">
        <v>91</v>
      </c>
      <c r="E14" s="35" t="s">
        <v>208</v>
      </c>
      <c r="F14" s="36">
        <v>130</v>
      </c>
      <c r="G14" s="106">
        <f t="shared" si="1"/>
        <v>409</v>
      </c>
    </row>
    <row r="15" spans="1:7" s="31" customFormat="1" ht="13.5" customHeight="1">
      <c r="A15" s="69" t="str">
        <f t="shared" si="0"/>
        <v>12.</v>
      </c>
      <c r="B15" s="104"/>
      <c r="C15" s="35" t="s">
        <v>189</v>
      </c>
      <c r="D15" s="36">
        <v>93</v>
      </c>
      <c r="E15" s="35" t="s">
        <v>135</v>
      </c>
      <c r="F15" s="36">
        <v>126</v>
      </c>
      <c r="G15" s="106">
        <f t="shared" si="1"/>
        <v>369</v>
      </c>
    </row>
    <row r="16" spans="1:7" s="31" customFormat="1" ht="13.5" customHeight="1">
      <c r="A16" s="69" t="str">
        <f t="shared" si="0"/>
        <v>13.</v>
      </c>
      <c r="B16" s="104"/>
      <c r="C16" s="35" t="s">
        <v>226</v>
      </c>
      <c r="D16" s="36">
        <v>92</v>
      </c>
      <c r="E16" s="35" t="s">
        <v>135</v>
      </c>
      <c r="F16" s="36">
        <v>126</v>
      </c>
      <c r="G16" s="106">
        <f t="shared" si="1"/>
        <v>369</v>
      </c>
    </row>
    <row r="17" spans="1:7" s="31" customFormat="1" ht="13.5" customHeight="1">
      <c r="A17" s="69" t="str">
        <f t="shared" si="0"/>
        <v>14.</v>
      </c>
      <c r="B17" s="104"/>
      <c r="C17" s="35" t="s">
        <v>224</v>
      </c>
      <c r="D17" s="36">
        <v>94</v>
      </c>
      <c r="E17" s="35" t="s">
        <v>137</v>
      </c>
      <c r="F17" s="36">
        <v>126</v>
      </c>
      <c r="G17" s="106">
        <f t="shared" si="1"/>
        <v>369</v>
      </c>
    </row>
    <row r="18" spans="1:7" s="31" customFormat="1" ht="13.5" customHeight="1">
      <c r="A18" s="69" t="str">
        <f t="shared" si="0"/>
        <v>15.</v>
      </c>
      <c r="B18" s="104"/>
      <c r="C18" s="35" t="s">
        <v>225</v>
      </c>
      <c r="D18" s="36">
        <v>92</v>
      </c>
      <c r="E18" s="35" t="s">
        <v>135</v>
      </c>
      <c r="F18" s="36">
        <v>122</v>
      </c>
      <c r="G18" s="106">
        <f t="shared" si="1"/>
        <v>331</v>
      </c>
    </row>
    <row r="19" spans="1:7" s="31" customFormat="1" ht="13.5" customHeight="1">
      <c r="A19" s="69">
        <f t="shared" si="0"/>
      </c>
      <c r="B19" s="104"/>
      <c r="C19" s="35"/>
      <c r="D19" s="36"/>
      <c r="E19" s="35"/>
      <c r="F19" s="36"/>
      <c r="G19" s="106">
        <f t="shared" si="1"/>
      </c>
    </row>
    <row r="20" spans="1:7" s="31" customFormat="1" ht="13.5" customHeight="1">
      <c r="A20" s="69">
        <f t="shared" si="0"/>
      </c>
      <c r="B20" s="104"/>
      <c r="C20" s="35"/>
      <c r="D20" s="36"/>
      <c r="E20" s="35"/>
      <c r="F20" s="36"/>
      <c r="G20" s="106">
        <f t="shared" si="1"/>
      </c>
    </row>
    <row r="21" spans="1:7" s="31" customFormat="1" ht="13.5" customHeight="1">
      <c r="A21" s="69">
        <f t="shared" si="0"/>
      </c>
      <c r="B21" s="104"/>
      <c r="C21" s="35"/>
      <c r="D21" s="36"/>
      <c r="E21" s="35"/>
      <c r="F21" s="36"/>
      <c r="G21" s="106">
        <f t="shared" si="1"/>
      </c>
    </row>
    <row r="22" spans="1:7" s="31" customFormat="1" ht="13.5" customHeight="1">
      <c r="A22" s="69">
        <f t="shared" si="0"/>
      </c>
      <c r="B22" s="104"/>
      <c r="C22" s="35"/>
      <c r="D22" s="36"/>
      <c r="E22" s="35"/>
      <c r="F22" s="36"/>
      <c r="G22" s="106">
        <f t="shared" si="1"/>
      </c>
    </row>
    <row r="23" spans="1:7" s="31" customFormat="1" ht="13.5" customHeight="1">
      <c r="A23" s="69">
        <f t="shared" si="0"/>
      </c>
      <c r="B23" s="104"/>
      <c r="C23" s="35"/>
      <c r="D23" s="36"/>
      <c r="E23" s="35"/>
      <c r="F23" s="36"/>
      <c r="G23" s="106">
        <f t="shared" si="1"/>
      </c>
    </row>
    <row r="24" spans="1:7" s="31" customFormat="1" ht="13.5" customHeight="1">
      <c r="A24" s="69">
        <f t="shared" si="0"/>
      </c>
      <c r="B24" s="104"/>
      <c r="C24" s="35"/>
      <c r="D24" s="36"/>
      <c r="E24" s="35"/>
      <c r="F24" s="36"/>
      <c r="G24" s="106">
        <f t="shared" si="1"/>
      </c>
    </row>
    <row r="25" spans="1:7" s="31" customFormat="1" ht="13.5" customHeight="1">
      <c r="A25" s="69">
        <f t="shared" si="0"/>
      </c>
      <c r="B25" s="104"/>
      <c r="C25" s="35"/>
      <c r="D25" s="36"/>
      <c r="E25" s="35"/>
      <c r="F25" s="36"/>
      <c r="G25" s="106">
        <f t="shared" si="1"/>
      </c>
    </row>
    <row r="26" spans="1:7" s="31" customFormat="1" ht="13.5" customHeight="1">
      <c r="A26" s="69">
        <f t="shared" si="0"/>
      </c>
      <c r="B26" s="104"/>
      <c r="C26" s="35"/>
      <c r="D26" s="36"/>
      <c r="E26" s="35"/>
      <c r="F26" s="36"/>
      <c r="G26" s="106">
        <f t="shared" si="1"/>
      </c>
    </row>
    <row r="27" spans="1:7" s="31" customFormat="1" ht="13.5" customHeight="1">
      <c r="A27" s="69">
        <f t="shared" si="0"/>
      </c>
      <c r="B27" s="104"/>
      <c r="C27" s="35"/>
      <c r="D27" s="36"/>
      <c r="E27" s="35"/>
      <c r="F27" s="36"/>
      <c r="G27" s="106">
        <f t="shared" si="1"/>
      </c>
    </row>
    <row r="28" spans="1:7" s="31" customFormat="1" ht="13.5" customHeight="1">
      <c r="A28" s="69">
        <f t="shared" si="0"/>
      </c>
      <c r="B28" s="104"/>
      <c r="C28" s="35"/>
      <c r="D28" s="36"/>
      <c r="E28" s="35"/>
      <c r="F28" s="36"/>
      <c r="G28" s="106">
        <f t="shared" si="1"/>
      </c>
    </row>
    <row r="29" spans="1:7" s="31" customFormat="1" ht="13.5" customHeight="1">
      <c r="A29" s="69">
        <f t="shared" si="0"/>
      </c>
      <c r="B29" s="104"/>
      <c r="C29" s="35"/>
      <c r="D29" s="36"/>
      <c r="E29" s="35"/>
      <c r="F29" s="36"/>
      <c r="G29" s="106">
        <f t="shared" si="1"/>
      </c>
    </row>
    <row r="30" spans="1:7" s="31" customFormat="1" ht="13.5" customHeight="1">
      <c r="A30" s="69">
        <f t="shared" si="0"/>
      </c>
      <c r="B30" s="104"/>
      <c r="C30" s="35"/>
      <c r="D30" s="36"/>
      <c r="E30" s="35"/>
      <c r="F30" s="36"/>
      <c r="G30" s="106">
        <f t="shared" si="1"/>
      </c>
    </row>
    <row r="31" spans="1:7" s="31" customFormat="1" ht="13.5" customHeight="1">
      <c r="A31" s="69">
        <f t="shared" si="0"/>
      </c>
      <c r="B31" s="104"/>
      <c r="C31" s="35"/>
      <c r="D31" s="36"/>
      <c r="E31" s="35"/>
      <c r="F31" s="36"/>
      <c r="G31" s="106">
        <f t="shared" si="1"/>
      </c>
    </row>
    <row r="32" spans="1:7" s="31" customFormat="1" ht="13.5" customHeight="1">
      <c r="A32" s="69">
        <f t="shared" si="0"/>
      </c>
      <c r="B32" s="104"/>
      <c r="C32" s="35"/>
      <c r="D32" s="36"/>
      <c r="E32" s="35"/>
      <c r="F32" s="36"/>
      <c r="G32" s="106">
        <f t="shared" si="1"/>
      </c>
    </row>
    <row r="33" spans="1:7" s="31" customFormat="1" ht="13.5" customHeight="1">
      <c r="A33" s="69">
        <f t="shared" si="0"/>
      </c>
      <c r="B33" s="104"/>
      <c r="C33" s="35"/>
      <c r="D33" s="36"/>
      <c r="E33" s="35"/>
      <c r="F33" s="36"/>
      <c r="G33" s="106">
        <f t="shared" si="1"/>
      </c>
    </row>
    <row r="34" spans="1:7" s="31" customFormat="1" ht="13.5" customHeight="1">
      <c r="A34" s="70">
        <f t="shared" si="0"/>
      </c>
      <c r="B34" s="105"/>
      <c r="C34" s="38"/>
      <c r="D34" s="39"/>
      <c r="E34" s="38"/>
      <c r="F34" s="39"/>
      <c r="G34" s="106">
        <f t="shared" si="1"/>
      </c>
    </row>
    <row r="35" spans="1:7" s="31" customFormat="1" ht="13.5" customHeight="1">
      <c r="A35" s="69">
        <f aca="true" t="shared" si="2" ref="A35:A51">IF(F35&gt;0,(ROW()-3)&amp;".","")</f>
      </c>
      <c r="B35" s="104"/>
      <c r="C35" s="35"/>
      <c r="D35" s="36"/>
      <c r="E35" s="35"/>
      <c r="F35" s="36"/>
      <c r="G35" s="106">
        <f t="shared" si="1"/>
      </c>
    </row>
    <row r="36" spans="1:7" s="31" customFormat="1" ht="13.5" customHeight="1">
      <c r="A36" s="69">
        <f t="shared" si="2"/>
      </c>
      <c r="B36" s="104"/>
      <c r="C36" s="35"/>
      <c r="D36" s="36"/>
      <c r="E36" s="35"/>
      <c r="F36" s="36"/>
      <c r="G36" s="106">
        <f t="shared" si="1"/>
      </c>
    </row>
    <row r="37" spans="1:7" s="31" customFormat="1" ht="13.5" customHeight="1">
      <c r="A37" s="69">
        <f t="shared" si="2"/>
      </c>
      <c r="B37" s="104"/>
      <c r="C37" s="35"/>
      <c r="D37" s="36"/>
      <c r="E37" s="35"/>
      <c r="F37" s="36"/>
      <c r="G37" s="106">
        <f t="shared" si="1"/>
      </c>
    </row>
    <row r="38" spans="1:7" s="31" customFormat="1" ht="13.5" customHeight="1">
      <c r="A38" s="69">
        <f t="shared" si="2"/>
      </c>
      <c r="B38" s="104"/>
      <c r="C38" s="35"/>
      <c r="D38" s="36"/>
      <c r="E38" s="35"/>
      <c r="F38" s="36"/>
      <c r="G38" s="106">
        <f t="shared" si="1"/>
      </c>
    </row>
    <row r="39" spans="1:7" s="31" customFormat="1" ht="13.5" customHeight="1">
      <c r="A39" s="69">
        <f t="shared" si="2"/>
      </c>
      <c r="B39" s="104"/>
      <c r="C39" s="35"/>
      <c r="D39" s="36"/>
      <c r="E39" s="35"/>
      <c r="F39" s="36"/>
      <c r="G39" s="106">
        <f t="shared" si="1"/>
      </c>
    </row>
    <row r="40" spans="1:7" s="31" customFormat="1" ht="13.5" customHeight="1">
      <c r="A40" s="69">
        <f t="shared" si="2"/>
      </c>
      <c r="B40" s="104"/>
      <c r="C40" s="35"/>
      <c r="D40" s="36"/>
      <c r="E40" s="35"/>
      <c r="F40" s="36"/>
      <c r="G40" s="106">
        <f t="shared" si="1"/>
      </c>
    </row>
    <row r="41" spans="1:7" s="31" customFormat="1" ht="13.5" customHeight="1">
      <c r="A41" s="69">
        <f t="shared" si="2"/>
      </c>
      <c r="B41" s="104"/>
      <c r="C41" s="35"/>
      <c r="D41" s="36"/>
      <c r="E41" s="35"/>
      <c r="F41" s="36"/>
      <c r="G41" s="106">
        <f t="shared" si="1"/>
      </c>
    </row>
    <row r="42" spans="1:7" s="31" customFormat="1" ht="13.5" customHeight="1">
      <c r="A42" s="69">
        <f t="shared" si="2"/>
      </c>
      <c r="B42" s="104"/>
      <c r="C42" s="35"/>
      <c r="D42" s="36"/>
      <c r="E42" s="35"/>
      <c r="F42" s="36"/>
      <c r="G42" s="106">
        <f t="shared" si="1"/>
      </c>
    </row>
    <row r="43" spans="1:7" s="31" customFormat="1" ht="13.5" customHeight="1">
      <c r="A43" s="69">
        <f t="shared" si="2"/>
      </c>
      <c r="B43" s="104"/>
      <c r="C43" s="35"/>
      <c r="D43" s="36"/>
      <c r="E43" s="35"/>
      <c r="F43" s="36"/>
      <c r="G43" s="106">
        <f t="shared" si="1"/>
      </c>
    </row>
    <row r="44" spans="1:7" s="31" customFormat="1" ht="13.5" customHeight="1">
      <c r="A44" s="69">
        <f t="shared" si="2"/>
      </c>
      <c r="B44" s="104"/>
      <c r="C44" s="35"/>
      <c r="D44" s="36"/>
      <c r="E44" s="35"/>
      <c r="F44" s="36"/>
      <c r="G44" s="106">
        <f t="shared" si="1"/>
      </c>
    </row>
    <row r="45" spans="1:7" s="31" customFormat="1" ht="13.5" customHeight="1">
      <c r="A45" s="69">
        <f t="shared" si="2"/>
      </c>
      <c r="B45" s="104"/>
      <c r="C45" s="35"/>
      <c r="D45" s="36"/>
      <c r="E45" s="35"/>
      <c r="F45" s="36"/>
      <c r="G45" s="106">
        <f t="shared" si="1"/>
      </c>
    </row>
    <row r="46" spans="1:7" s="31" customFormat="1" ht="13.5" customHeight="1">
      <c r="A46" s="69">
        <f t="shared" si="2"/>
      </c>
      <c r="B46" s="104"/>
      <c r="C46" s="35"/>
      <c r="D46" s="36"/>
      <c r="E46" s="35"/>
      <c r="F46" s="36"/>
      <c r="G46" s="106">
        <f t="shared" si="1"/>
      </c>
    </row>
    <row r="47" spans="1:7" s="31" customFormat="1" ht="13.5" customHeight="1">
      <c r="A47" s="69">
        <f t="shared" si="2"/>
      </c>
      <c r="B47" s="104"/>
      <c r="C47" s="35"/>
      <c r="D47" s="36"/>
      <c r="E47" s="35"/>
      <c r="F47" s="36"/>
      <c r="G47" s="106">
        <f t="shared" si="1"/>
      </c>
    </row>
    <row r="48" spans="1:7" s="31" customFormat="1" ht="13.5" customHeight="1">
      <c r="A48" s="69">
        <f t="shared" si="2"/>
      </c>
      <c r="B48" s="104"/>
      <c r="C48" s="35"/>
      <c r="D48" s="36"/>
      <c r="E48" s="35"/>
      <c r="F48" s="36"/>
      <c r="G48" s="106">
        <f t="shared" si="1"/>
      </c>
    </row>
    <row r="49" spans="1:7" s="31" customFormat="1" ht="13.5" customHeight="1">
      <c r="A49" s="69">
        <f t="shared" si="2"/>
      </c>
      <c r="B49" s="104"/>
      <c r="C49" s="35"/>
      <c r="D49" s="36"/>
      <c r="E49" s="35"/>
      <c r="F49" s="36"/>
      <c r="G49" s="106">
        <f t="shared" si="1"/>
      </c>
    </row>
    <row r="50" spans="1:7" s="31" customFormat="1" ht="13.5" customHeight="1">
      <c r="A50" s="69">
        <f t="shared" si="2"/>
      </c>
      <c r="B50" s="104"/>
      <c r="C50" s="35"/>
      <c r="D50" s="36"/>
      <c r="E50" s="35"/>
      <c r="F50" s="36"/>
      <c r="G50" s="106">
        <f t="shared" si="1"/>
      </c>
    </row>
    <row r="51" spans="1:7" s="31" customFormat="1" ht="13.5" customHeight="1" thickBot="1">
      <c r="A51" s="71" t="str">
        <f t="shared" si="2"/>
        <v>48.</v>
      </c>
      <c r="B51" s="107"/>
      <c r="C51" s="40"/>
      <c r="D51" s="41"/>
      <c r="E51" s="40"/>
      <c r="F51" s="41">
        <v>110</v>
      </c>
      <c r="G51" s="106">
        <f t="shared" si="1"/>
        <v>222</v>
      </c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workbookViewId="0" topLeftCell="A1">
      <selection activeCell="A1" sqref="A1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21" customWidth="1"/>
    <col min="5" max="5" width="26.375" style="0" customWidth="1"/>
    <col min="6" max="6" width="9.75390625" style="21" customWidth="1"/>
    <col min="7" max="7" width="10.875" style="21" customWidth="1"/>
  </cols>
  <sheetData>
    <row r="1" ht="12.75">
      <c r="A1" t="s">
        <v>37</v>
      </c>
    </row>
    <row r="2" spans="1:7" s="28" customFormat="1" ht="29.25" customHeight="1">
      <c r="A2" s="23" t="s">
        <v>29</v>
      </c>
      <c r="B2" s="23"/>
      <c r="C2" s="24"/>
      <c r="D2" s="33"/>
      <c r="E2" s="25"/>
      <c r="F2" s="26"/>
      <c r="G2" s="27" t="s">
        <v>38</v>
      </c>
    </row>
    <row r="3" spans="1:7" s="31" customFormat="1" ht="23.25" customHeight="1" thickBot="1">
      <c r="A3" s="29"/>
      <c r="B3" s="103" t="s">
        <v>54</v>
      </c>
      <c r="C3" s="29" t="s">
        <v>22</v>
      </c>
      <c r="D3" s="34" t="s">
        <v>27</v>
      </c>
      <c r="E3" s="29" t="s">
        <v>53</v>
      </c>
      <c r="F3" s="30" t="s">
        <v>23</v>
      </c>
      <c r="G3" s="30" t="s">
        <v>24</v>
      </c>
    </row>
    <row r="4" spans="1:12" s="35" customFormat="1" ht="13.5" customHeight="1">
      <c r="A4" s="69" t="str">
        <f aca="true" t="shared" si="0" ref="A4:A21">IF(F4&gt;0,(ROW()-3)&amp;".","")</f>
        <v>1.</v>
      </c>
      <c r="B4" s="104"/>
      <c r="C4" s="35" t="s">
        <v>160</v>
      </c>
      <c r="D4" s="36">
        <v>95</v>
      </c>
      <c r="E4" s="35" t="s">
        <v>137</v>
      </c>
      <c r="F4" s="36">
        <v>461</v>
      </c>
      <c r="G4" s="106">
        <f aca="true" t="shared" si="1" ref="G4:G51">IF(F4&gt;0,(INT(POWER(F4-210,1.41)*0.188807)),"")</f>
        <v>456</v>
      </c>
      <c r="H4" s="111" t="s">
        <v>56</v>
      </c>
      <c r="I4" s="112"/>
      <c r="J4" s="112"/>
      <c r="K4" s="112"/>
      <c r="L4" s="112"/>
    </row>
    <row r="5" spans="1:12" s="35" customFormat="1" ht="13.5" customHeight="1">
      <c r="A5" s="69" t="str">
        <f t="shared" si="0"/>
        <v>2.</v>
      </c>
      <c r="B5" s="104"/>
      <c r="C5" s="35" t="s">
        <v>149</v>
      </c>
      <c r="D5" s="36">
        <v>93</v>
      </c>
      <c r="E5" s="35" t="s">
        <v>26</v>
      </c>
      <c r="F5" s="36">
        <v>436</v>
      </c>
      <c r="G5" s="106">
        <f t="shared" si="1"/>
        <v>393</v>
      </c>
      <c r="H5" s="112" t="s">
        <v>57</v>
      </c>
      <c r="I5" s="112"/>
      <c r="J5" s="112"/>
      <c r="K5" s="112"/>
      <c r="L5" s="112"/>
    </row>
    <row r="6" spans="1:12" s="35" customFormat="1" ht="13.5" customHeight="1">
      <c r="A6" s="69" t="str">
        <f t="shared" si="0"/>
        <v>3.</v>
      </c>
      <c r="B6" s="104"/>
      <c r="C6" s="35" t="s">
        <v>139</v>
      </c>
      <c r="D6" s="36">
        <v>92</v>
      </c>
      <c r="E6" s="35" t="s">
        <v>26</v>
      </c>
      <c r="F6" s="36">
        <v>430</v>
      </c>
      <c r="G6" s="106">
        <f t="shared" si="1"/>
        <v>379</v>
      </c>
      <c r="H6" s="48" t="s">
        <v>32</v>
      </c>
      <c r="I6" s="48"/>
      <c r="J6" s="48"/>
      <c r="K6" s="48"/>
      <c r="L6" s="113"/>
    </row>
    <row r="7" spans="1:12" s="35" customFormat="1" ht="13.5" customHeight="1">
      <c r="A7" s="69" t="str">
        <f t="shared" si="0"/>
        <v>4.</v>
      </c>
      <c r="B7" s="104"/>
      <c r="C7" s="35" t="s">
        <v>194</v>
      </c>
      <c r="D7" s="36">
        <v>94</v>
      </c>
      <c r="E7" s="35" t="s">
        <v>129</v>
      </c>
      <c r="F7" s="36">
        <v>414</v>
      </c>
      <c r="G7" s="106">
        <f t="shared" si="1"/>
        <v>340</v>
      </c>
      <c r="H7" s="114" t="s">
        <v>58</v>
      </c>
      <c r="I7" s="114"/>
      <c r="J7" s="114"/>
      <c r="K7" s="114"/>
      <c r="L7" s="113"/>
    </row>
    <row r="8" spans="1:12" s="35" customFormat="1" ht="13.5" customHeight="1">
      <c r="A8" s="69" t="str">
        <f t="shared" si="0"/>
        <v>5.</v>
      </c>
      <c r="B8" s="104"/>
      <c r="C8" s="35" t="s">
        <v>155</v>
      </c>
      <c r="D8" s="36">
        <v>94</v>
      </c>
      <c r="E8" s="35" t="s">
        <v>132</v>
      </c>
      <c r="F8" s="36">
        <v>412</v>
      </c>
      <c r="G8" s="106">
        <f t="shared" si="1"/>
        <v>336</v>
      </c>
      <c r="H8" s="114" t="s">
        <v>59</v>
      </c>
      <c r="I8" s="114"/>
      <c r="J8" s="114"/>
      <c r="K8" s="114"/>
      <c r="L8" s="113"/>
    </row>
    <row r="9" spans="1:12" s="35" customFormat="1" ht="13.5" customHeight="1">
      <c r="A9" s="69" t="str">
        <f t="shared" si="0"/>
        <v>6.</v>
      </c>
      <c r="B9" s="104"/>
      <c r="C9" s="35" t="s">
        <v>195</v>
      </c>
      <c r="D9" s="36">
        <v>92</v>
      </c>
      <c r="E9" s="35" t="s">
        <v>132</v>
      </c>
      <c r="F9" s="36">
        <v>409</v>
      </c>
      <c r="G9" s="106">
        <f t="shared" si="1"/>
        <v>329</v>
      </c>
      <c r="H9" s="48" t="s">
        <v>28</v>
      </c>
      <c r="I9" s="48"/>
      <c r="J9" s="48"/>
      <c r="K9" s="48"/>
      <c r="L9" s="113"/>
    </row>
    <row r="10" spans="1:7" s="35" customFormat="1" ht="13.5" customHeight="1">
      <c r="A10" s="69" t="str">
        <f t="shared" si="0"/>
        <v>7.</v>
      </c>
      <c r="B10" s="104"/>
      <c r="C10" s="35" t="s">
        <v>163</v>
      </c>
      <c r="D10" s="36">
        <v>95</v>
      </c>
      <c r="E10" s="35" t="s">
        <v>135</v>
      </c>
      <c r="F10" s="36">
        <v>400</v>
      </c>
      <c r="G10" s="106">
        <f t="shared" si="1"/>
        <v>308</v>
      </c>
    </row>
    <row r="11" spans="1:7" s="35" customFormat="1" ht="13.5" customHeight="1">
      <c r="A11" s="69" t="str">
        <f t="shared" si="0"/>
        <v>8.</v>
      </c>
      <c r="B11" s="104"/>
      <c r="C11" s="35" t="s">
        <v>144</v>
      </c>
      <c r="D11" s="36">
        <v>92</v>
      </c>
      <c r="E11" s="35" t="s">
        <v>134</v>
      </c>
      <c r="F11" s="36">
        <v>397</v>
      </c>
      <c r="G11" s="106">
        <f t="shared" si="1"/>
        <v>301</v>
      </c>
    </row>
    <row r="12" spans="1:7" s="35" customFormat="1" ht="13.5" customHeight="1">
      <c r="A12" s="69" t="str">
        <f t="shared" si="0"/>
        <v>9.</v>
      </c>
      <c r="B12" s="104"/>
      <c r="C12" s="35" t="s">
        <v>192</v>
      </c>
      <c r="D12" s="36">
        <v>92</v>
      </c>
      <c r="E12" s="35" t="s">
        <v>134</v>
      </c>
      <c r="F12" s="36">
        <v>393</v>
      </c>
      <c r="G12" s="106">
        <f t="shared" si="1"/>
        <v>292</v>
      </c>
    </row>
    <row r="13" spans="1:7" s="35" customFormat="1" ht="13.5" customHeight="1">
      <c r="A13" s="69" t="str">
        <f t="shared" si="0"/>
        <v>10.</v>
      </c>
      <c r="B13" s="104"/>
      <c r="C13" s="35" t="s">
        <v>193</v>
      </c>
      <c r="D13" s="36">
        <v>91</v>
      </c>
      <c r="E13" s="35" t="s">
        <v>26</v>
      </c>
      <c r="F13" s="36">
        <v>389</v>
      </c>
      <c r="G13" s="106">
        <f t="shared" si="1"/>
        <v>283</v>
      </c>
    </row>
    <row r="14" spans="1:7" s="35" customFormat="1" ht="13.5" customHeight="1">
      <c r="A14" s="69" t="str">
        <f t="shared" si="0"/>
        <v>11.</v>
      </c>
      <c r="B14" s="104"/>
      <c r="C14" s="35" t="s">
        <v>143</v>
      </c>
      <c r="D14" s="36">
        <v>92</v>
      </c>
      <c r="E14" s="35" t="s">
        <v>134</v>
      </c>
      <c r="F14" s="36">
        <v>387</v>
      </c>
      <c r="G14" s="106">
        <f t="shared" si="1"/>
        <v>279</v>
      </c>
    </row>
    <row r="15" spans="1:7" s="35" customFormat="1" ht="13.5" customHeight="1">
      <c r="A15" s="69" t="str">
        <f t="shared" si="0"/>
        <v>12.</v>
      </c>
      <c r="B15" s="104"/>
      <c r="C15" s="35" t="s">
        <v>151</v>
      </c>
      <c r="D15" s="36">
        <v>93</v>
      </c>
      <c r="E15" s="35" t="s">
        <v>138</v>
      </c>
      <c r="F15" s="36">
        <v>387</v>
      </c>
      <c r="G15" s="106">
        <f t="shared" si="1"/>
        <v>279</v>
      </c>
    </row>
    <row r="16" spans="1:7" s="35" customFormat="1" ht="13.5" customHeight="1">
      <c r="A16" s="69" t="str">
        <f t="shared" si="0"/>
        <v>13.</v>
      </c>
      <c r="B16" s="104"/>
      <c r="C16" s="35" t="s">
        <v>190</v>
      </c>
      <c r="D16" s="36">
        <v>91</v>
      </c>
      <c r="E16" s="35" t="s">
        <v>132</v>
      </c>
      <c r="F16" s="36">
        <v>386</v>
      </c>
      <c r="G16" s="106">
        <f t="shared" si="1"/>
        <v>276</v>
      </c>
    </row>
    <row r="17" spans="1:7" s="35" customFormat="1" ht="13.5" customHeight="1">
      <c r="A17" s="69" t="str">
        <f t="shared" si="0"/>
        <v>14.</v>
      </c>
      <c r="B17" s="104"/>
      <c r="C17" s="35" t="s">
        <v>212</v>
      </c>
      <c r="D17" s="36">
        <v>94</v>
      </c>
      <c r="E17" s="35" t="s">
        <v>208</v>
      </c>
      <c r="F17" s="36">
        <v>386</v>
      </c>
      <c r="G17" s="106">
        <f t="shared" si="1"/>
        <v>276</v>
      </c>
    </row>
    <row r="18" spans="1:7" s="35" customFormat="1" ht="13.5" customHeight="1">
      <c r="A18" s="69" t="str">
        <f t="shared" si="0"/>
        <v>15.</v>
      </c>
      <c r="B18" s="104"/>
      <c r="C18" s="35" t="s">
        <v>183</v>
      </c>
      <c r="D18" s="36">
        <v>92</v>
      </c>
      <c r="E18" s="35" t="s">
        <v>129</v>
      </c>
      <c r="F18" s="36">
        <v>384</v>
      </c>
      <c r="G18" s="106">
        <f t="shared" si="1"/>
        <v>272</v>
      </c>
    </row>
    <row r="19" spans="1:7" s="35" customFormat="1" ht="13.5" customHeight="1">
      <c r="A19" s="69" t="str">
        <f t="shared" si="0"/>
        <v>16.</v>
      </c>
      <c r="B19" s="104"/>
      <c r="C19" s="35" t="s">
        <v>173</v>
      </c>
      <c r="D19" s="36">
        <v>93</v>
      </c>
      <c r="E19" s="35" t="s">
        <v>137</v>
      </c>
      <c r="F19" s="36">
        <v>366</v>
      </c>
      <c r="G19" s="106">
        <f t="shared" si="1"/>
        <v>233</v>
      </c>
    </row>
    <row r="20" spans="1:7" s="35" customFormat="1" ht="13.5" customHeight="1">
      <c r="A20" s="69" t="str">
        <f t="shared" si="0"/>
        <v>17.</v>
      </c>
      <c r="B20" s="104"/>
      <c r="C20" s="35" t="s">
        <v>232</v>
      </c>
      <c r="D20" s="36">
        <v>93</v>
      </c>
      <c r="E20" s="35" t="s">
        <v>135</v>
      </c>
      <c r="F20" s="36">
        <v>364</v>
      </c>
      <c r="G20" s="106">
        <f t="shared" si="1"/>
        <v>229</v>
      </c>
    </row>
    <row r="21" spans="1:7" s="35" customFormat="1" ht="13.5" customHeight="1">
      <c r="A21" s="69" t="str">
        <f t="shared" si="0"/>
        <v>18.</v>
      </c>
      <c r="B21" s="104"/>
      <c r="C21" s="35" t="s">
        <v>164</v>
      </c>
      <c r="D21" s="36">
        <v>93</v>
      </c>
      <c r="E21" s="35" t="s">
        <v>135</v>
      </c>
      <c r="F21" s="36">
        <v>348</v>
      </c>
      <c r="G21" s="106">
        <f t="shared" si="1"/>
        <v>196</v>
      </c>
    </row>
    <row r="22" spans="1:7" s="35" customFormat="1" ht="13.5" customHeight="1">
      <c r="A22" s="69" t="str">
        <f aca="true" t="shared" si="2" ref="A22:A38">IF(F22&gt;0,(ROW()-3)&amp;".","")</f>
        <v>19.</v>
      </c>
      <c r="B22" s="104"/>
      <c r="C22" s="35" t="s">
        <v>187</v>
      </c>
      <c r="D22" s="36">
        <v>94</v>
      </c>
      <c r="E22" s="35" t="s">
        <v>158</v>
      </c>
      <c r="F22" s="36">
        <v>341</v>
      </c>
      <c r="G22" s="106">
        <f t="shared" si="1"/>
        <v>182</v>
      </c>
    </row>
    <row r="23" spans="1:7" s="35" customFormat="1" ht="13.5" customHeight="1">
      <c r="A23" s="69" t="str">
        <f t="shared" si="2"/>
        <v>20.</v>
      </c>
      <c r="B23" s="104"/>
      <c r="C23" s="35" t="s">
        <v>209</v>
      </c>
      <c r="D23" s="36">
        <v>91</v>
      </c>
      <c r="E23" s="35" t="s">
        <v>208</v>
      </c>
      <c r="F23" s="36">
        <v>338</v>
      </c>
      <c r="G23" s="106">
        <f t="shared" si="1"/>
        <v>176</v>
      </c>
    </row>
    <row r="24" spans="1:7" s="35" customFormat="1" ht="13.5" customHeight="1">
      <c r="A24" s="69" t="str">
        <f t="shared" si="2"/>
        <v>21.</v>
      </c>
      <c r="B24" s="104"/>
      <c r="C24" s="35" t="s">
        <v>175</v>
      </c>
      <c r="D24" s="36">
        <v>94</v>
      </c>
      <c r="E24" s="35" t="s">
        <v>158</v>
      </c>
      <c r="F24" s="36">
        <v>306</v>
      </c>
      <c r="G24" s="106">
        <f t="shared" si="1"/>
        <v>117</v>
      </c>
    </row>
    <row r="25" spans="1:7" s="35" customFormat="1" ht="13.5" customHeight="1">
      <c r="A25" s="69">
        <f t="shared" si="2"/>
      </c>
      <c r="B25" s="104"/>
      <c r="D25" s="36"/>
      <c r="F25" s="36"/>
      <c r="G25" s="106">
        <f t="shared" si="1"/>
      </c>
    </row>
    <row r="26" spans="1:7" s="35" customFormat="1" ht="13.5" customHeight="1">
      <c r="A26" s="69">
        <f t="shared" si="2"/>
      </c>
      <c r="B26" s="104"/>
      <c r="D26" s="36"/>
      <c r="F26" s="36"/>
      <c r="G26" s="106">
        <f t="shared" si="1"/>
      </c>
    </row>
    <row r="27" spans="1:7" s="35" customFormat="1" ht="13.5" customHeight="1">
      <c r="A27" s="69">
        <f t="shared" si="2"/>
      </c>
      <c r="B27" s="104"/>
      <c r="D27" s="36"/>
      <c r="F27" s="36"/>
      <c r="G27" s="106">
        <f t="shared" si="1"/>
      </c>
    </row>
    <row r="28" spans="1:7" s="35" customFormat="1" ht="13.5" customHeight="1">
      <c r="A28" s="69">
        <f t="shared" si="2"/>
      </c>
      <c r="B28" s="104"/>
      <c r="D28" s="36"/>
      <c r="F28" s="36"/>
      <c r="G28" s="106">
        <f t="shared" si="1"/>
      </c>
    </row>
    <row r="29" spans="1:7" s="35" customFormat="1" ht="13.5" customHeight="1">
      <c r="A29" s="69">
        <f t="shared" si="2"/>
      </c>
      <c r="B29" s="104"/>
      <c r="D29" s="36"/>
      <c r="F29" s="36"/>
      <c r="G29" s="106">
        <f t="shared" si="1"/>
      </c>
    </row>
    <row r="30" spans="1:7" s="35" customFormat="1" ht="13.5" customHeight="1">
      <c r="A30" s="69">
        <f t="shared" si="2"/>
      </c>
      <c r="B30" s="104"/>
      <c r="D30" s="36"/>
      <c r="F30" s="36"/>
      <c r="G30" s="106">
        <f t="shared" si="1"/>
      </c>
    </row>
    <row r="31" spans="1:7" s="35" customFormat="1" ht="13.5" customHeight="1">
      <c r="A31" s="69">
        <f t="shared" si="2"/>
      </c>
      <c r="B31" s="104"/>
      <c r="D31" s="36"/>
      <c r="F31" s="36"/>
      <c r="G31" s="106">
        <f t="shared" si="1"/>
      </c>
    </row>
    <row r="32" spans="1:7" s="35" customFormat="1" ht="13.5" customHeight="1">
      <c r="A32" s="69">
        <f t="shared" si="2"/>
      </c>
      <c r="B32" s="104"/>
      <c r="D32" s="36"/>
      <c r="F32" s="36"/>
      <c r="G32" s="106">
        <f t="shared" si="1"/>
      </c>
    </row>
    <row r="33" spans="1:7" s="35" customFormat="1" ht="13.5" customHeight="1">
      <c r="A33" s="69">
        <f t="shared" si="2"/>
      </c>
      <c r="B33" s="104"/>
      <c r="D33" s="36"/>
      <c r="F33" s="36"/>
      <c r="G33" s="106">
        <f t="shared" si="1"/>
      </c>
    </row>
    <row r="34" spans="1:7" s="35" customFormat="1" ht="13.5" customHeight="1">
      <c r="A34" s="70">
        <f t="shared" si="2"/>
      </c>
      <c r="B34" s="105"/>
      <c r="C34" s="38"/>
      <c r="D34" s="39"/>
      <c r="E34" s="38"/>
      <c r="F34" s="39"/>
      <c r="G34" s="106">
        <f t="shared" si="1"/>
      </c>
    </row>
    <row r="35" spans="1:7" s="35" customFormat="1" ht="13.5" customHeight="1">
      <c r="A35" s="69">
        <f t="shared" si="2"/>
      </c>
      <c r="B35" s="104"/>
      <c r="D35" s="36"/>
      <c r="F35" s="36"/>
      <c r="G35" s="106">
        <f t="shared" si="1"/>
      </c>
    </row>
    <row r="36" spans="1:7" s="35" customFormat="1" ht="13.5" customHeight="1">
      <c r="A36" s="69">
        <f t="shared" si="2"/>
      </c>
      <c r="B36" s="104"/>
      <c r="D36" s="36"/>
      <c r="F36" s="36"/>
      <c r="G36" s="106">
        <f t="shared" si="1"/>
      </c>
    </row>
    <row r="37" spans="1:7" s="35" customFormat="1" ht="13.5" customHeight="1">
      <c r="A37" s="69">
        <f t="shared" si="2"/>
      </c>
      <c r="B37" s="104"/>
      <c r="D37" s="36"/>
      <c r="F37" s="36"/>
      <c r="G37" s="106">
        <f t="shared" si="1"/>
      </c>
    </row>
    <row r="38" spans="1:7" s="35" customFormat="1" ht="13.5" customHeight="1">
      <c r="A38" s="69">
        <f t="shared" si="2"/>
      </c>
      <c r="B38" s="104"/>
      <c r="D38" s="36"/>
      <c r="F38" s="36"/>
      <c r="G38" s="106">
        <f t="shared" si="1"/>
      </c>
    </row>
    <row r="39" spans="1:7" s="35" customFormat="1" ht="13.5" customHeight="1">
      <c r="A39" s="69">
        <f aca="true" t="shared" si="3" ref="A39:A51">IF(F39&gt;0,(ROW()-3)&amp;".","")</f>
      </c>
      <c r="B39" s="104"/>
      <c r="D39" s="36"/>
      <c r="F39" s="36"/>
      <c r="G39" s="106">
        <f t="shared" si="1"/>
      </c>
    </row>
    <row r="40" spans="1:7" s="35" customFormat="1" ht="13.5" customHeight="1">
      <c r="A40" s="69">
        <f t="shared" si="3"/>
      </c>
      <c r="B40" s="104"/>
      <c r="D40" s="36"/>
      <c r="F40" s="36"/>
      <c r="G40" s="106">
        <f t="shared" si="1"/>
      </c>
    </row>
    <row r="41" spans="1:7" s="35" customFormat="1" ht="13.5" customHeight="1">
      <c r="A41" s="69">
        <f t="shared" si="3"/>
      </c>
      <c r="B41" s="104"/>
      <c r="D41" s="36"/>
      <c r="F41" s="36"/>
      <c r="G41" s="106">
        <f t="shared" si="1"/>
      </c>
    </row>
    <row r="42" spans="1:7" s="35" customFormat="1" ht="13.5" customHeight="1">
      <c r="A42" s="69">
        <f t="shared" si="3"/>
      </c>
      <c r="B42" s="104"/>
      <c r="D42" s="36"/>
      <c r="F42" s="36"/>
      <c r="G42" s="106">
        <f t="shared" si="1"/>
      </c>
    </row>
    <row r="43" spans="1:7" s="35" customFormat="1" ht="13.5" customHeight="1">
      <c r="A43" s="69">
        <f t="shared" si="3"/>
      </c>
      <c r="B43" s="104"/>
      <c r="D43" s="36"/>
      <c r="F43" s="36"/>
      <c r="G43" s="106">
        <f t="shared" si="1"/>
      </c>
    </row>
    <row r="44" spans="1:7" s="35" customFormat="1" ht="13.5" customHeight="1">
      <c r="A44" s="69">
        <f t="shared" si="3"/>
      </c>
      <c r="B44" s="104"/>
      <c r="D44" s="36"/>
      <c r="F44" s="36"/>
      <c r="G44" s="106">
        <f t="shared" si="1"/>
      </c>
    </row>
    <row r="45" spans="1:7" s="35" customFormat="1" ht="13.5" customHeight="1">
      <c r="A45" s="69">
        <f t="shared" si="3"/>
      </c>
      <c r="B45" s="104"/>
      <c r="D45" s="36"/>
      <c r="F45" s="36"/>
      <c r="G45" s="106">
        <f t="shared" si="1"/>
      </c>
    </row>
    <row r="46" spans="1:7" s="35" customFormat="1" ht="13.5" customHeight="1">
      <c r="A46" s="69">
        <f t="shared" si="3"/>
      </c>
      <c r="B46" s="104"/>
      <c r="D46" s="36"/>
      <c r="F46" s="36"/>
      <c r="G46" s="106">
        <f t="shared" si="1"/>
      </c>
    </row>
    <row r="47" spans="1:7" s="35" customFormat="1" ht="13.5" customHeight="1">
      <c r="A47" s="69">
        <f t="shared" si="3"/>
      </c>
      <c r="B47" s="104"/>
      <c r="D47" s="36"/>
      <c r="F47" s="36"/>
      <c r="G47" s="106">
        <f t="shared" si="1"/>
      </c>
    </row>
    <row r="48" spans="1:7" s="35" customFormat="1" ht="13.5" customHeight="1">
      <c r="A48" s="69">
        <f t="shared" si="3"/>
      </c>
      <c r="B48" s="104"/>
      <c r="D48" s="36"/>
      <c r="F48" s="36"/>
      <c r="G48" s="106">
        <f t="shared" si="1"/>
      </c>
    </row>
    <row r="49" spans="1:7" s="35" customFormat="1" ht="13.5" customHeight="1">
      <c r="A49" s="69">
        <f t="shared" si="3"/>
      </c>
      <c r="B49" s="104"/>
      <c r="D49" s="36"/>
      <c r="F49" s="36"/>
      <c r="G49" s="106">
        <f t="shared" si="1"/>
      </c>
    </row>
    <row r="50" spans="1:7" s="35" customFormat="1" ht="13.5" customHeight="1">
      <c r="A50" s="69">
        <f t="shared" si="3"/>
      </c>
      <c r="B50" s="104"/>
      <c r="D50" s="36"/>
      <c r="F50" s="36"/>
      <c r="G50" s="106">
        <f t="shared" si="1"/>
      </c>
    </row>
    <row r="51" spans="1:7" s="35" customFormat="1" ht="13.5" customHeight="1">
      <c r="A51" s="70" t="str">
        <f t="shared" si="3"/>
        <v>48.</v>
      </c>
      <c r="B51" s="105"/>
      <c r="C51" s="38"/>
      <c r="D51" s="39"/>
      <c r="E51" s="38"/>
      <c r="F51" s="39">
        <v>555</v>
      </c>
      <c r="G51" s="106">
        <f t="shared" si="1"/>
        <v>715</v>
      </c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workbookViewId="0" topLeftCell="A1">
      <selection activeCell="A1" sqref="A1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25390625" style="21" customWidth="1"/>
    <col min="5" max="5" width="26.375" style="0" customWidth="1"/>
    <col min="6" max="6" width="9.25390625" style="54" customWidth="1"/>
    <col min="7" max="7" width="9.125" style="21" customWidth="1"/>
  </cols>
  <sheetData>
    <row r="2" spans="1:7" s="28" customFormat="1" ht="29.25" customHeight="1">
      <c r="A2" s="23" t="s">
        <v>29</v>
      </c>
      <c r="B2" s="23"/>
      <c r="C2" s="24"/>
      <c r="D2" s="33"/>
      <c r="E2" s="25"/>
      <c r="F2" s="52"/>
      <c r="G2" s="27" t="s">
        <v>39</v>
      </c>
    </row>
    <row r="3" spans="1:7" s="31" customFormat="1" ht="23.25" customHeight="1" thickBot="1">
      <c r="A3" s="29"/>
      <c r="B3" s="103" t="s">
        <v>54</v>
      </c>
      <c r="C3" s="29" t="s">
        <v>22</v>
      </c>
      <c r="D3" s="34" t="s">
        <v>27</v>
      </c>
      <c r="E3" s="29" t="s">
        <v>53</v>
      </c>
      <c r="F3" s="53" t="s">
        <v>23</v>
      </c>
      <c r="G3" s="30" t="s">
        <v>24</v>
      </c>
    </row>
    <row r="4" spans="1:12" s="31" customFormat="1" ht="13.5" customHeight="1">
      <c r="A4" s="69" t="str">
        <f aca="true" t="shared" si="0" ref="A4:A34">IF(F4&gt;0,(ROW()-3)&amp;".","")</f>
        <v>1.</v>
      </c>
      <c r="B4" s="104"/>
      <c r="C4" s="35" t="s">
        <v>206</v>
      </c>
      <c r="D4" s="36">
        <v>91</v>
      </c>
      <c r="E4" s="35" t="s">
        <v>132</v>
      </c>
      <c r="F4" s="55">
        <v>10.07</v>
      </c>
      <c r="G4" s="106">
        <f aca="true" t="shared" si="1" ref="G4:G51">IF(F4&gt;0,(INT(POWER(F4-1.5,1.05)*56.0211)),"")</f>
        <v>534</v>
      </c>
      <c r="H4" s="111" t="s">
        <v>56</v>
      </c>
      <c r="I4" s="112"/>
      <c r="J4" s="112"/>
      <c r="K4" s="112"/>
      <c r="L4" s="112"/>
    </row>
    <row r="5" spans="1:12" s="31" customFormat="1" ht="13.5" customHeight="1">
      <c r="A5" s="69" t="str">
        <f t="shared" si="0"/>
        <v>2.</v>
      </c>
      <c r="B5" s="104"/>
      <c r="C5" s="35" t="s">
        <v>199</v>
      </c>
      <c r="D5" s="36">
        <v>92</v>
      </c>
      <c r="E5" s="35" t="s">
        <v>26</v>
      </c>
      <c r="F5" s="55">
        <v>9.45</v>
      </c>
      <c r="G5" s="106">
        <f t="shared" si="1"/>
        <v>494</v>
      </c>
      <c r="H5" s="112" t="s">
        <v>57</v>
      </c>
      <c r="I5" s="112"/>
      <c r="J5" s="112"/>
      <c r="K5" s="112"/>
      <c r="L5" s="112"/>
    </row>
    <row r="6" spans="1:12" s="31" customFormat="1" ht="13.5" customHeight="1">
      <c r="A6" s="69" t="str">
        <f t="shared" si="0"/>
        <v>3.</v>
      </c>
      <c r="B6" s="104"/>
      <c r="C6" s="35" t="s">
        <v>215</v>
      </c>
      <c r="D6" s="36">
        <v>91</v>
      </c>
      <c r="E6" s="35" t="s">
        <v>208</v>
      </c>
      <c r="F6" s="55">
        <v>9.33</v>
      </c>
      <c r="G6" s="106">
        <f t="shared" si="1"/>
        <v>486</v>
      </c>
      <c r="H6" s="48" t="s">
        <v>32</v>
      </c>
      <c r="I6" s="48"/>
      <c r="J6" s="48"/>
      <c r="K6" s="48"/>
      <c r="L6" s="113"/>
    </row>
    <row r="7" spans="1:12" s="31" customFormat="1" ht="13.5" customHeight="1">
      <c r="A7" s="69" t="str">
        <f t="shared" si="0"/>
        <v>4.</v>
      </c>
      <c r="B7" s="104"/>
      <c r="C7" s="35" t="s">
        <v>207</v>
      </c>
      <c r="D7" s="36">
        <v>94</v>
      </c>
      <c r="E7" s="35" t="s">
        <v>137</v>
      </c>
      <c r="F7" s="55">
        <v>9.1</v>
      </c>
      <c r="G7" s="106">
        <f t="shared" si="1"/>
        <v>471</v>
      </c>
      <c r="H7" s="114" t="s">
        <v>58</v>
      </c>
      <c r="I7" s="114"/>
      <c r="J7" s="114"/>
      <c r="K7" s="114"/>
      <c r="L7" s="113"/>
    </row>
    <row r="8" spans="1:12" s="31" customFormat="1" ht="13.5" customHeight="1">
      <c r="A8" s="69" t="str">
        <f t="shared" si="0"/>
        <v>5.</v>
      </c>
      <c r="B8" s="104"/>
      <c r="C8" s="35" t="s">
        <v>193</v>
      </c>
      <c r="D8" s="36">
        <v>91</v>
      </c>
      <c r="E8" s="35" t="s">
        <v>26</v>
      </c>
      <c r="F8" s="55">
        <v>8.88</v>
      </c>
      <c r="G8" s="106">
        <f t="shared" si="1"/>
        <v>456</v>
      </c>
      <c r="H8" s="114" t="s">
        <v>59</v>
      </c>
      <c r="I8" s="114"/>
      <c r="J8" s="114"/>
      <c r="K8" s="114"/>
      <c r="L8" s="113"/>
    </row>
    <row r="9" spans="1:12" s="31" customFormat="1" ht="13.5" customHeight="1">
      <c r="A9" s="69" t="str">
        <f t="shared" si="0"/>
        <v>6.</v>
      </c>
      <c r="B9" s="104"/>
      <c r="C9" s="35" t="s">
        <v>200</v>
      </c>
      <c r="D9" s="36">
        <v>92</v>
      </c>
      <c r="E9" s="35" t="s">
        <v>26</v>
      </c>
      <c r="F9" s="55">
        <v>8.55</v>
      </c>
      <c r="G9" s="106">
        <f t="shared" si="1"/>
        <v>435</v>
      </c>
      <c r="H9" s="48" t="s">
        <v>28</v>
      </c>
      <c r="I9" s="48"/>
      <c r="J9" s="48"/>
      <c r="K9" s="48"/>
      <c r="L9" s="113"/>
    </row>
    <row r="10" spans="1:7" s="31" customFormat="1" ht="13.5" customHeight="1">
      <c r="A10" s="69" t="str">
        <f t="shared" si="0"/>
        <v>7.</v>
      </c>
      <c r="B10" s="104"/>
      <c r="C10" s="35" t="s">
        <v>218</v>
      </c>
      <c r="D10" s="36">
        <v>93</v>
      </c>
      <c r="E10" s="35" t="s">
        <v>132</v>
      </c>
      <c r="F10" s="55">
        <v>8.52</v>
      </c>
      <c r="G10" s="106">
        <f t="shared" si="1"/>
        <v>433</v>
      </c>
    </row>
    <row r="11" spans="1:7" s="31" customFormat="1" ht="13.5" customHeight="1">
      <c r="A11" s="69" t="str">
        <f t="shared" si="0"/>
        <v>8.</v>
      </c>
      <c r="B11" s="104"/>
      <c r="C11" s="35" t="s">
        <v>198</v>
      </c>
      <c r="D11" s="36">
        <v>93</v>
      </c>
      <c r="E11" s="35" t="s">
        <v>135</v>
      </c>
      <c r="F11" s="55">
        <v>8.44</v>
      </c>
      <c r="G11" s="106">
        <f t="shared" si="1"/>
        <v>428</v>
      </c>
    </row>
    <row r="12" spans="1:7" s="31" customFormat="1" ht="13.5" customHeight="1">
      <c r="A12" s="69" t="str">
        <f t="shared" si="0"/>
        <v>9.</v>
      </c>
      <c r="B12" s="104"/>
      <c r="C12" s="35" t="s">
        <v>216</v>
      </c>
      <c r="D12" s="36">
        <v>94</v>
      </c>
      <c r="E12" s="35" t="s">
        <v>132</v>
      </c>
      <c r="F12" s="55">
        <v>8.38</v>
      </c>
      <c r="G12" s="106">
        <f t="shared" si="1"/>
        <v>424</v>
      </c>
    </row>
    <row r="13" spans="1:7" s="31" customFormat="1" ht="13.5" customHeight="1">
      <c r="A13" s="69" t="str">
        <f t="shared" si="0"/>
        <v>10.</v>
      </c>
      <c r="B13" s="104"/>
      <c r="C13" s="35" t="s">
        <v>196</v>
      </c>
      <c r="D13" s="36">
        <v>92</v>
      </c>
      <c r="E13" s="35" t="s">
        <v>134</v>
      </c>
      <c r="F13" s="55">
        <v>8.26</v>
      </c>
      <c r="G13" s="106">
        <f t="shared" si="1"/>
        <v>416</v>
      </c>
    </row>
    <row r="14" spans="1:7" s="31" customFormat="1" ht="13.5" customHeight="1">
      <c r="A14" s="69" t="str">
        <f t="shared" si="0"/>
        <v>11.</v>
      </c>
      <c r="B14" s="104"/>
      <c r="C14" s="35" t="s">
        <v>197</v>
      </c>
      <c r="D14" s="36">
        <v>94</v>
      </c>
      <c r="E14" s="35" t="s">
        <v>134</v>
      </c>
      <c r="F14" s="55">
        <v>8.2</v>
      </c>
      <c r="G14" s="106">
        <f t="shared" si="1"/>
        <v>412</v>
      </c>
    </row>
    <row r="15" spans="1:7" s="31" customFormat="1" ht="13.5" customHeight="1">
      <c r="A15" s="69" t="str">
        <f t="shared" si="0"/>
        <v>12.</v>
      </c>
      <c r="B15" s="104"/>
      <c r="C15" s="35" t="s">
        <v>201</v>
      </c>
      <c r="D15" s="36">
        <v>93</v>
      </c>
      <c r="E15" s="35" t="s">
        <v>138</v>
      </c>
      <c r="F15" s="55">
        <v>7.99</v>
      </c>
      <c r="G15" s="106">
        <f t="shared" si="1"/>
        <v>399</v>
      </c>
    </row>
    <row r="16" spans="1:7" s="31" customFormat="1" ht="13.5" customHeight="1">
      <c r="A16" s="69" t="str">
        <f t="shared" si="0"/>
        <v>13.</v>
      </c>
      <c r="B16" s="104"/>
      <c r="C16" s="35" t="s">
        <v>224</v>
      </c>
      <c r="D16" s="36">
        <v>92</v>
      </c>
      <c r="E16" s="35" t="s">
        <v>137</v>
      </c>
      <c r="F16" s="55">
        <v>7.99</v>
      </c>
      <c r="G16" s="106">
        <f t="shared" si="1"/>
        <v>399</v>
      </c>
    </row>
    <row r="17" spans="1:7" s="31" customFormat="1" ht="13.5" customHeight="1">
      <c r="A17" s="69" t="str">
        <f t="shared" si="0"/>
        <v>14.</v>
      </c>
      <c r="B17" s="104"/>
      <c r="C17" s="35" t="s">
        <v>213</v>
      </c>
      <c r="D17" s="36">
        <v>91</v>
      </c>
      <c r="E17" s="35" t="s">
        <v>208</v>
      </c>
      <c r="F17" s="55">
        <v>7.95</v>
      </c>
      <c r="G17" s="106">
        <f t="shared" si="1"/>
        <v>396</v>
      </c>
    </row>
    <row r="18" spans="1:7" s="31" customFormat="1" ht="13.5" customHeight="1">
      <c r="A18" s="69" t="str">
        <f t="shared" si="0"/>
        <v>15.</v>
      </c>
      <c r="B18" s="104"/>
      <c r="C18" s="35" t="s">
        <v>203</v>
      </c>
      <c r="D18" s="36">
        <v>92</v>
      </c>
      <c r="E18" s="35" t="s">
        <v>138</v>
      </c>
      <c r="F18" s="55">
        <v>7.86</v>
      </c>
      <c r="G18" s="106">
        <f t="shared" si="1"/>
        <v>390</v>
      </c>
    </row>
    <row r="19" spans="1:7" s="31" customFormat="1" ht="13.5" customHeight="1">
      <c r="A19" s="69" t="str">
        <f t="shared" si="0"/>
        <v>16.</v>
      </c>
      <c r="B19" s="104"/>
      <c r="C19" s="35" t="s">
        <v>178</v>
      </c>
      <c r="D19" s="36">
        <v>92</v>
      </c>
      <c r="E19" s="35" t="s">
        <v>135</v>
      </c>
      <c r="F19" s="55">
        <v>7.74</v>
      </c>
      <c r="G19" s="106">
        <f t="shared" si="1"/>
        <v>383</v>
      </c>
    </row>
    <row r="20" spans="1:7" s="31" customFormat="1" ht="13.5" customHeight="1">
      <c r="A20" s="69" t="str">
        <f aca="true" t="shared" si="2" ref="A20:A25">IF(F20&gt;0,(ROW()-3)&amp;".","")</f>
        <v>17.</v>
      </c>
      <c r="B20" s="104"/>
      <c r="C20" s="35" t="s">
        <v>214</v>
      </c>
      <c r="D20" s="36">
        <v>91</v>
      </c>
      <c r="E20" s="35" t="s">
        <v>208</v>
      </c>
      <c r="F20" s="55">
        <v>7.72</v>
      </c>
      <c r="G20" s="106">
        <f t="shared" si="1"/>
        <v>381</v>
      </c>
    </row>
    <row r="21" spans="1:7" s="31" customFormat="1" ht="13.5" customHeight="1">
      <c r="A21" s="69" t="str">
        <f t="shared" si="2"/>
        <v>18.</v>
      </c>
      <c r="B21" s="104"/>
      <c r="C21" s="35" t="s">
        <v>205</v>
      </c>
      <c r="D21" s="36">
        <v>91</v>
      </c>
      <c r="E21" s="35" t="s">
        <v>129</v>
      </c>
      <c r="F21" s="55">
        <v>7.68</v>
      </c>
      <c r="G21" s="106">
        <f t="shared" si="1"/>
        <v>379</v>
      </c>
    </row>
    <row r="22" spans="1:7" s="31" customFormat="1" ht="13.5" customHeight="1">
      <c r="A22" s="69" t="str">
        <f t="shared" si="2"/>
        <v>19.</v>
      </c>
      <c r="B22" s="104"/>
      <c r="C22" s="35" t="s">
        <v>204</v>
      </c>
      <c r="D22" s="36">
        <v>93</v>
      </c>
      <c r="E22" s="35" t="s">
        <v>129</v>
      </c>
      <c r="F22" s="55">
        <v>7.51</v>
      </c>
      <c r="G22" s="106">
        <f t="shared" si="1"/>
        <v>368</v>
      </c>
    </row>
    <row r="23" spans="1:7" s="31" customFormat="1" ht="13.5" customHeight="1">
      <c r="A23" s="69" t="str">
        <f t="shared" si="2"/>
        <v>20.</v>
      </c>
      <c r="B23" s="104"/>
      <c r="C23" s="35" t="s">
        <v>202</v>
      </c>
      <c r="D23" s="36">
        <v>93</v>
      </c>
      <c r="E23" s="35" t="s">
        <v>138</v>
      </c>
      <c r="F23" s="55">
        <v>7.14</v>
      </c>
      <c r="G23" s="106">
        <f t="shared" si="1"/>
        <v>344</v>
      </c>
    </row>
    <row r="24" spans="1:7" s="31" customFormat="1" ht="13.5" customHeight="1">
      <c r="A24" s="69" t="str">
        <f t="shared" si="2"/>
        <v>21.</v>
      </c>
      <c r="B24" s="104"/>
      <c r="C24" s="35" t="s">
        <v>145</v>
      </c>
      <c r="D24" s="36"/>
      <c r="E24" s="35" t="s">
        <v>135</v>
      </c>
      <c r="F24" s="55">
        <v>6.93</v>
      </c>
      <c r="G24" s="106">
        <f t="shared" si="1"/>
        <v>331</v>
      </c>
    </row>
    <row r="25" spans="1:7" s="31" customFormat="1" ht="13.5" customHeight="1">
      <c r="A25" s="69" t="str">
        <f t="shared" si="2"/>
        <v>22.</v>
      </c>
      <c r="B25" s="104"/>
      <c r="C25" s="35" t="s">
        <v>219</v>
      </c>
      <c r="D25" s="36">
        <v>93</v>
      </c>
      <c r="E25" s="35" t="s">
        <v>158</v>
      </c>
      <c r="F25" s="55">
        <v>6.64</v>
      </c>
      <c r="G25" s="106">
        <f t="shared" si="1"/>
        <v>312</v>
      </c>
    </row>
    <row r="26" spans="1:7" s="31" customFormat="1" ht="13.5" customHeight="1">
      <c r="A26" s="69">
        <f t="shared" si="0"/>
      </c>
      <c r="B26" s="104"/>
      <c r="C26" s="35"/>
      <c r="D26" s="36"/>
      <c r="E26" s="35"/>
      <c r="F26" s="55"/>
      <c r="G26" s="106">
        <f t="shared" si="1"/>
      </c>
    </row>
    <row r="27" spans="1:7" s="31" customFormat="1" ht="13.5" customHeight="1">
      <c r="A27" s="69">
        <f t="shared" si="0"/>
      </c>
      <c r="B27" s="104"/>
      <c r="C27" s="35"/>
      <c r="D27" s="36"/>
      <c r="E27" s="35"/>
      <c r="F27" s="55"/>
      <c r="G27" s="106">
        <f t="shared" si="1"/>
      </c>
    </row>
    <row r="28" spans="1:7" s="31" customFormat="1" ht="13.5" customHeight="1">
      <c r="A28" s="69">
        <f t="shared" si="0"/>
      </c>
      <c r="B28" s="104"/>
      <c r="C28" s="35"/>
      <c r="D28" s="36"/>
      <c r="E28" s="35"/>
      <c r="F28" s="55"/>
      <c r="G28" s="106">
        <f t="shared" si="1"/>
      </c>
    </row>
    <row r="29" spans="1:7" s="31" customFormat="1" ht="13.5" customHeight="1">
      <c r="A29" s="69">
        <f t="shared" si="0"/>
      </c>
      <c r="B29" s="104"/>
      <c r="C29" s="35"/>
      <c r="D29" s="36"/>
      <c r="E29" s="35"/>
      <c r="F29" s="55"/>
      <c r="G29" s="106">
        <f t="shared" si="1"/>
      </c>
    </row>
    <row r="30" spans="1:7" s="31" customFormat="1" ht="13.5" customHeight="1">
      <c r="A30" s="69">
        <f t="shared" si="0"/>
      </c>
      <c r="B30" s="104"/>
      <c r="C30" s="35"/>
      <c r="D30" s="36"/>
      <c r="E30" s="35"/>
      <c r="F30" s="55"/>
      <c r="G30" s="106">
        <f t="shared" si="1"/>
      </c>
    </row>
    <row r="31" spans="1:7" s="31" customFormat="1" ht="13.5" customHeight="1">
      <c r="A31" s="69">
        <f t="shared" si="0"/>
      </c>
      <c r="B31" s="104"/>
      <c r="C31" s="35"/>
      <c r="D31" s="36"/>
      <c r="E31" s="35"/>
      <c r="F31" s="55"/>
      <c r="G31" s="106">
        <f t="shared" si="1"/>
      </c>
    </row>
    <row r="32" spans="1:7" s="31" customFormat="1" ht="13.5" customHeight="1">
      <c r="A32" s="69">
        <f t="shared" si="0"/>
      </c>
      <c r="B32" s="104"/>
      <c r="C32" s="35"/>
      <c r="D32" s="36"/>
      <c r="E32" s="35"/>
      <c r="F32" s="55"/>
      <c r="G32" s="106">
        <f t="shared" si="1"/>
      </c>
    </row>
    <row r="33" spans="1:7" s="31" customFormat="1" ht="13.5" customHeight="1">
      <c r="A33" s="69">
        <f t="shared" si="0"/>
      </c>
      <c r="B33" s="104"/>
      <c r="C33" s="35"/>
      <c r="D33" s="36"/>
      <c r="E33" s="35"/>
      <c r="F33" s="55"/>
      <c r="G33" s="106">
        <f t="shared" si="1"/>
      </c>
    </row>
    <row r="34" spans="1:7" s="31" customFormat="1" ht="13.5" customHeight="1">
      <c r="A34" s="70">
        <f t="shared" si="0"/>
      </c>
      <c r="B34" s="105"/>
      <c r="C34" s="38"/>
      <c r="D34" s="39"/>
      <c r="E34" s="38"/>
      <c r="F34" s="56"/>
      <c r="G34" s="106">
        <f t="shared" si="1"/>
      </c>
    </row>
    <row r="35" spans="1:7" s="31" customFormat="1" ht="13.5" customHeight="1">
      <c r="A35" s="69">
        <f aca="true" t="shared" si="3" ref="A35:A51">IF(F35&gt;0,(ROW()-3)&amp;".","")</f>
      </c>
      <c r="B35" s="104"/>
      <c r="C35" s="35"/>
      <c r="D35" s="36"/>
      <c r="E35" s="35"/>
      <c r="F35" s="55"/>
      <c r="G35" s="106">
        <f t="shared" si="1"/>
      </c>
    </row>
    <row r="36" spans="1:7" s="31" customFormat="1" ht="13.5" customHeight="1">
      <c r="A36" s="69">
        <f t="shared" si="3"/>
      </c>
      <c r="B36" s="104"/>
      <c r="C36" s="35"/>
      <c r="D36" s="36"/>
      <c r="E36" s="35"/>
      <c r="F36" s="55"/>
      <c r="G36" s="106">
        <f t="shared" si="1"/>
      </c>
    </row>
    <row r="37" spans="1:7" s="31" customFormat="1" ht="13.5" customHeight="1">
      <c r="A37" s="69">
        <f t="shared" si="3"/>
      </c>
      <c r="B37" s="104"/>
      <c r="C37" s="35"/>
      <c r="D37" s="36"/>
      <c r="E37" s="35"/>
      <c r="F37" s="55"/>
      <c r="G37" s="106">
        <f t="shared" si="1"/>
      </c>
    </row>
    <row r="38" spans="1:7" s="31" customFormat="1" ht="13.5" customHeight="1">
      <c r="A38" s="69">
        <f t="shared" si="3"/>
      </c>
      <c r="B38" s="104"/>
      <c r="C38" s="35"/>
      <c r="D38" s="36"/>
      <c r="E38" s="35"/>
      <c r="F38" s="55"/>
      <c r="G38" s="106">
        <f t="shared" si="1"/>
      </c>
    </row>
    <row r="39" spans="1:7" s="31" customFormat="1" ht="13.5" customHeight="1">
      <c r="A39" s="69">
        <f t="shared" si="3"/>
      </c>
      <c r="B39" s="104"/>
      <c r="C39" s="35"/>
      <c r="D39" s="36"/>
      <c r="E39" s="35"/>
      <c r="F39" s="55"/>
      <c r="G39" s="106">
        <f t="shared" si="1"/>
      </c>
    </row>
    <row r="40" spans="1:7" s="31" customFormat="1" ht="13.5" customHeight="1">
      <c r="A40" s="69">
        <f t="shared" si="3"/>
      </c>
      <c r="B40" s="104"/>
      <c r="C40" s="35"/>
      <c r="D40" s="36"/>
      <c r="E40" s="35"/>
      <c r="F40" s="55"/>
      <c r="G40" s="106">
        <f t="shared" si="1"/>
      </c>
    </row>
    <row r="41" spans="1:7" s="31" customFormat="1" ht="13.5" customHeight="1">
      <c r="A41" s="69">
        <f t="shared" si="3"/>
      </c>
      <c r="B41" s="104"/>
      <c r="C41" s="35"/>
      <c r="D41" s="36"/>
      <c r="E41" s="35"/>
      <c r="F41" s="55"/>
      <c r="G41" s="106">
        <f t="shared" si="1"/>
      </c>
    </row>
    <row r="42" spans="1:7" s="31" customFormat="1" ht="13.5" customHeight="1">
      <c r="A42" s="69">
        <f t="shared" si="3"/>
      </c>
      <c r="B42" s="104"/>
      <c r="C42" s="35"/>
      <c r="D42" s="36"/>
      <c r="E42" s="35"/>
      <c r="F42" s="55"/>
      <c r="G42" s="106">
        <f t="shared" si="1"/>
      </c>
    </row>
    <row r="43" spans="1:7" s="31" customFormat="1" ht="13.5" customHeight="1">
      <c r="A43" s="69">
        <f t="shared" si="3"/>
      </c>
      <c r="B43" s="104"/>
      <c r="C43" s="35"/>
      <c r="D43" s="36"/>
      <c r="E43" s="35"/>
      <c r="F43" s="55"/>
      <c r="G43" s="106">
        <f t="shared" si="1"/>
      </c>
    </row>
    <row r="44" spans="1:7" s="31" customFormat="1" ht="13.5" customHeight="1">
      <c r="A44" s="69">
        <f t="shared" si="3"/>
      </c>
      <c r="B44" s="104"/>
      <c r="C44" s="35"/>
      <c r="D44" s="36"/>
      <c r="E44" s="35"/>
      <c r="F44" s="55"/>
      <c r="G44" s="106">
        <f t="shared" si="1"/>
      </c>
    </row>
    <row r="45" spans="1:7" s="31" customFormat="1" ht="13.5" customHeight="1">
      <c r="A45" s="69">
        <f t="shared" si="3"/>
      </c>
      <c r="B45" s="104"/>
      <c r="C45" s="35"/>
      <c r="D45" s="36"/>
      <c r="E45" s="35"/>
      <c r="F45" s="55"/>
      <c r="G45" s="106">
        <f t="shared" si="1"/>
      </c>
    </row>
    <row r="46" spans="1:7" s="31" customFormat="1" ht="13.5" customHeight="1">
      <c r="A46" s="69">
        <f t="shared" si="3"/>
      </c>
      <c r="B46" s="104"/>
      <c r="C46" s="35"/>
      <c r="D46" s="36"/>
      <c r="E46" s="35"/>
      <c r="F46" s="55"/>
      <c r="G46" s="106">
        <f t="shared" si="1"/>
      </c>
    </row>
    <row r="47" spans="1:7" s="31" customFormat="1" ht="13.5" customHeight="1">
      <c r="A47" s="69">
        <f t="shared" si="3"/>
      </c>
      <c r="B47" s="104"/>
      <c r="C47" s="35"/>
      <c r="D47" s="36"/>
      <c r="E47" s="35"/>
      <c r="F47" s="55"/>
      <c r="G47" s="106">
        <f t="shared" si="1"/>
      </c>
    </row>
    <row r="48" spans="1:7" s="31" customFormat="1" ht="13.5" customHeight="1">
      <c r="A48" s="69">
        <f t="shared" si="3"/>
      </c>
      <c r="B48" s="104"/>
      <c r="C48" s="35"/>
      <c r="D48" s="36"/>
      <c r="E48" s="35"/>
      <c r="F48" s="55"/>
      <c r="G48" s="106">
        <f t="shared" si="1"/>
      </c>
    </row>
    <row r="49" spans="1:7" s="31" customFormat="1" ht="13.5" customHeight="1">
      <c r="A49" s="69">
        <f t="shared" si="3"/>
      </c>
      <c r="B49" s="104"/>
      <c r="C49" s="35"/>
      <c r="D49" s="36"/>
      <c r="E49" s="35"/>
      <c r="F49" s="55"/>
      <c r="G49" s="106">
        <f t="shared" si="1"/>
      </c>
    </row>
    <row r="50" spans="1:7" s="31" customFormat="1" ht="13.5" customHeight="1">
      <c r="A50" s="69">
        <f t="shared" si="3"/>
      </c>
      <c r="B50" s="104"/>
      <c r="C50" s="35"/>
      <c r="D50" s="36"/>
      <c r="E50" s="35"/>
      <c r="F50" s="55"/>
      <c r="G50" s="106">
        <f t="shared" si="1"/>
      </c>
    </row>
    <row r="51" spans="1:7" s="31" customFormat="1" ht="13.5" customHeight="1" thickBot="1">
      <c r="A51" s="71">
        <f t="shared" si="3"/>
      </c>
      <c r="B51" s="107"/>
      <c r="C51" s="40"/>
      <c r="D51" s="41"/>
      <c r="E51" s="40"/>
      <c r="F51" s="57"/>
      <c r="G51" s="106">
        <f t="shared" si="1"/>
      </c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Martin Mastný</cp:lastModifiedBy>
  <cp:lastPrinted>2006-09-19T11:08:51Z</cp:lastPrinted>
  <dcterms:created xsi:type="dcterms:W3CDTF">2002-10-02T19:58:51Z</dcterms:created>
  <dcterms:modified xsi:type="dcterms:W3CDTF">2010-09-24T07:32:40Z</dcterms:modified>
  <cp:category/>
  <cp:version/>
  <cp:contentType/>
  <cp:contentStatus/>
</cp:coreProperties>
</file>