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40" tabRatio="832" activeTab="0"/>
  </bookViews>
  <sheets>
    <sheet name="Desetiboj" sheetId="1" r:id="rId1"/>
    <sheet name="sedmiboj" sheetId="2" r:id="rId2"/>
    <sheet name="Rámcové soutěže" sheetId="3" r:id="rId3"/>
  </sheets>
  <definedNames/>
  <calcPr fullCalcOnLoad="1"/>
</workbook>
</file>

<file path=xl/sharedStrings.xml><?xml version="1.0" encoding="utf-8"?>
<sst xmlns="http://schemas.openxmlformats.org/spreadsheetml/2006/main" count="393" uniqueCount="149">
  <si>
    <t>Místo:</t>
  </si>
  <si>
    <t>Datum:</t>
  </si>
  <si>
    <t>Pořadatel:</t>
  </si>
  <si>
    <t>Výsledková listina</t>
  </si>
  <si>
    <t>Pořadí</t>
  </si>
  <si>
    <t xml:space="preserve"> Příjmení a jméno</t>
  </si>
  <si>
    <t>ddmmrr</t>
  </si>
  <si>
    <t>Oddíl</t>
  </si>
  <si>
    <t>100 m</t>
  </si>
  <si>
    <t>dálka</t>
  </si>
  <si>
    <t>koule</t>
  </si>
  <si>
    <t>výška</t>
  </si>
  <si>
    <t>400 m</t>
  </si>
  <si>
    <t>110 m př.</t>
  </si>
  <si>
    <t>disk</t>
  </si>
  <si>
    <t>tyč</t>
  </si>
  <si>
    <t>oštěp</t>
  </si>
  <si>
    <t>1500 m</t>
  </si>
  <si>
    <t>BODY</t>
  </si>
  <si>
    <t>.</t>
  </si>
  <si>
    <t>:</t>
  </si>
  <si>
    <t>Český atletický svaz</t>
  </si>
  <si>
    <t>Východočeské turné atletů - Novopacké víceboje - rámcové závody</t>
  </si>
  <si>
    <t>Nová Paka</t>
  </si>
  <si>
    <t>Atletický oddíl Sokola Nová Paka</t>
  </si>
  <si>
    <t xml:space="preserve"> Pořadí</t>
  </si>
  <si>
    <t>Příjmení a jméno</t>
  </si>
  <si>
    <t>dd.mm.rr</t>
  </si>
  <si>
    <t>Rozběh</t>
  </si>
  <si>
    <t>Výkon</t>
  </si>
  <si>
    <t>Bajer Martin</t>
  </si>
  <si>
    <t>NPAKA</t>
  </si>
  <si>
    <t>Ředitel závodu:</t>
  </si>
  <si>
    <t>Hlavní rozhodčí:</t>
  </si>
  <si>
    <t>Ing. Petr Kužel</t>
  </si>
  <si>
    <t>Východočeské turné atletů - Novopacké víceboje - desetiboj mužů</t>
  </si>
  <si>
    <t>NMMET</t>
  </si>
  <si>
    <t xml:space="preserve"> Volný Jiří</t>
  </si>
  <si>
    <t>SLEOP</t>
  </si>
  <si>
    <t>Poznámky:</t>
  </si>
  <si>
    <t>HKRAL</t>
  </si>
  <si>
    <t>Kujal Jan</t>
  </si>
  <si>
    <t>Pajurek Jan</t>
  </si>
  <si>
    <t>DVKRA</t>
  </si>
  <si>
    <t>ACTUR</t>
  </si>
  <si>
    <t>TRUTN</t>
  </si>
  <si>
    <t>Fedor Martin</t>
  </si>
  <si>
    <t>D1</t>
  </si>
  <si>
    <t>D2</t>
  </si>
  <si>
    <t>D3</t>
  </si>
  <si>
    <t>100 m př.</t>
  </si>
  <si>
    <t>200 m</t>
  </si>
  <si>
    <t>800 m</t>
  </si>
  <si>
    <t>Východočeské turné atletů - Novopacké víceboje - sedmiboj žen</t>
  </si>
  <si>
    <t>Stanislav Albrecht</t>
  </si>
  <si>
    <t>1500 m muži</t>
  </si>
  <si>
    <t>FTVS</t>
  </si>
  <si>
    <t>Videcký Jan</t>
  </si>
  <si>
    <t>MLBOL</t>
  </si>
  <si>
    <t>Horák Jiří</t>
  </si>
  <si>
    <t>060872</t>
  </si>
  <si>
    <t>Malý Radek</t>
  </si>
  <si>
    <t>Vencl Milan</t>
  </si>
  <si>
    <t>Šubrtová Barbora</t>
  </si>
  <si>
    <t>Ústí nO</t>
  </si>
  <si>
    <t>Houser Pavel</t>
  </si>
  <si>
    <t>1. - 2. 8. 2009</t>
  </si>
  <si>
    <t>Ing. Zdeněk Sucharda</t>
  </si>
  <si>
    <t>Janda Jakub</t>
  </si>
  <si>
    <t>CVIKO</t>
  </si>
  <si>
    <t>Nykl Pavel</t>
  </si>
  <si>
    <t>91</t>
  </si>
  <si>
    <t>82</t>
  </si>
  <si>
    <t>HVEPA</t>
  </si>
  <si>
    <t>Haman Vladimír</t>
  </si>
  <si>
    <t>Hochmut Jaroslav</t>
  </si>
  <si>
    <t>ACCLI</t>
  </si>
  <si>
    <t>Rezek Lukáš</t>
  </si>
  <si>
    <t>Lebl Kryštof</t>
  </si>
  <si>
    <t>DUKPR</t>
  </si>
  <si>
    <t>Mička Lukáš</t>
  </si>
  <si>
    <t>86</t>
  </si>
  <si>
    <t>Geiger Petr</t>
  </si>
  <si>
    <t>Brych Oldřich</t>
  </si>
  <si>
    <t>Vilímek Pavel</t>
  </si>
  <si>
    <t>Cejnar Zdeněk</t>
  </si>
  <si>
    <t>Brzek Milan</t>
  </si>
  <si>
    <t>Gondor Igor</t>
  </si>
  <si>
    <t>UNIBR</t>
  </si>
  <si>
    <t>Pavel Jan</t>
  </si>
  <si>
    <t>Chrástka Jan</t>
  </si>
  <si>
    <t>Skalka Jakub</t>
  </si>
  <si>
    <t>Strnádek Lukáš</t>
  </si>
  <si>
    <t>Kosař Jan</t>
  </si>
  <si>
    <t>Karlík Michal</t>
  </si>
  <si>
    <t>Rösslová Lenka</t>
  </si>
  <si>
    <t>J1</t>
  </si>
  <si>
    <t>DNF</t>
  </si>
  <si>
    <t>090593</t>
  </si>
  <si>
    <t>031293</t>
  </si>
  <si>
    <t>230692</t>
  </si>
  <si>
    <t>Závody proběhly za teplého počasí, bez zranění, takřka bezvětří.</t>
  </si>
  <si>
    <t>Závody proběhly za teplého počasí, bez zranění, takřka bezvětří. Závodníci mládežnických kategorií absolvovali desetiboj s náčiním a překážkami dle pravidel pro svoji kategorii.</t>
  </si>
  <si>
    <t>200 m př. ženy</t>
  </si>
  <si>
    <t>Hlaváčková Kateřina</t>
  </si>
  <si>
    <t>94</t>
  </si>
  <si>
    <t>Rychlovská Nikola</t>
  </si>
  <si>
    <t>96</t>
  </si>
  <si>
    <t>Dobřichovská Jana</t>
  </si>
  <si>
    <t>95</t>
  </si>
  <si>
    <t>Trejbalová Hana</t>
  </si>
  <si>
    <t>92</t>
  </si>
  <si>
    <t>JICIN</t>
  </si>
  <si>
    <t>200 m př. muži</t>
  </si>
  <si>
    <t>Podzimek Jan</t>
  </si>
  <si>
    <t>Rulf Jan</t>
  </si>
  <si>
    <t>Malý Aleš</t>
  </si>
  <si>
    <t>150 m ženy</t>
  </si>
  <si>
    <t>Hajnyšová Draha</t>
  </si>
  <si>
    <t>Rajtrová Natálie</t>
  </si>
  <si>
    <t>150 m muži</t>
  </si>
  <si>
    <t>18,80</t>
  </si>
  <si>
    <t>20,15</t>
  </si>
  <si>
    <t>21,06</t>
  </si>
  <si>
    <t>6:02,13</t>
  </si>
  <si>
    <t>1000 m muži</t>
  </si>
  <si>
    <t>2:32,27</t>
  </si>
  <si>
    <t>90</t>
  </si>
  <si>
    <t>2:37,77</t>
  </si>
  <si>
    <t>2:53,61</t>
  </si>
  <si>
    <t>2:56,33</t>
  </si>
  <si>
    <t>3:03,35</t>
  </si>
  <si>
    <t>3:03,00</t>
  </si>
  <si>
    <t>Brádle Tomáš</t>
  </si>
  <si>
    <t>75</t>
  </si>
  <si>
    <t>3:12,22</t>
  </si>
  <si>
    <t>3:22,16</t>
  </si>
  <si>
    <t>3:56,64</t>
  </si>
  <si>
    <t>Vrh koulí - 4kg</t>
  </si>
  <si>
    <t xml:space="preserve">Hod diskem - 1 kg </t>
  </si>
  <si>
    <t>Marcel Jan</t>
  </si>
  <si>
    <t>85</t>
  </si>
  <si>
    <t>79</t>
  </si>
  <si>
    <t>KROME</t>
  </si>
  <si>
    <t>71</t>
  </si>
  <si>
    <t>Hod diskem - 1,5 kg</t>
  </si>
  <si>
    <t xml:space="preserve">Hod diskem - 2 kg </t>
  </si>
  <si>
    <t>Hod oštěpem - 600 g</t>
  </si>
  <si>
    <t>Závody proběhly za teplého slunečného počasí bez protestů a zranění. Bezvětří.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</si>
</sst>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0.0"/>
    <numFmt numFmtId="166" formatCode="00.00"/>
    <numFmt numFmtId="167" formatCode="0.0000"/>
    <numFmt numFmtId="168" formatCode="d\.\ mmmm\ yyyy"/>
    <numFmt numFmtId="169" formatCode="d/m/yy\ h:mm"/>
    <numFmt numFmtId="170" formatCode="d/m"/>
    <numFmt numFmtId="171" formatCode="mmmmm"/>
    <numFmt numFmtId="172" formatCode="0.00000"/>
    <numFmt numFmtId="173" formatCode="mmm/yyyy"/>
    <numFmt numFmtId="174" formatCode="000000"/>
    <numFmt numFmtId="175" formatCode="[$-405]d\.\ mmmm\ yyyy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6"/>
      <name val="Arial CE"/>
      <family val="2"/>
    </font>
    <font>
      <i/>
      <u val="single"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sz val="7"/>
      <color indexed="12"/>
      <name val="Arial CE"/>
      <family val="2"/>
    </font>
    <font>
      <sz val="7"/>
      <color indexed="10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49" fontId="3" fillId="0" borderId="0" xfId="0" applyNumberFormat="1" applyFont="1" applyAlignment="1" applyProtection="1">
      <alignment/>
      <protection hidden="1"/>
    </xf>
    <xf numFmtId="0" fontId="0" fillId="0" borderId="0" xfId="0" applyFont="1" applyFill="1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NumberFormat="1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Font="1" applyAlignment="1" applyProtection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/>
      <protection hidden="1"/>
    </xf>
    <xf numFmtId="49" fontId="6" fillId="2" borderId="0" xfId="0" applyNumberFormat="1" applyFont="1" applyFill="1" applyAlignment="1" applyProtection="1">
      <alignment/>
      <protection hidden="1"/>
    </xf>
    <xf numFmtId="0" fontId="6" fillId="2" borderId="0" xfId="0" applyFont="1" applyFill="1" applyAlignment="1" applyProtection="1">
      <alignment horizontal="left"/>
      <protection hidden="1"/>
    </xf>
    <xf numFmtId="49" fontId="6" fillId="2" borderId="0" xfId="0" applyNumberFormat="1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center"/>
      <protection hidden="1"/>
    </xf>
    <xf numFmtId="49" fontId="6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49" fontId="0" fillId="0" borderId="0" xfId="0" applyNumberFormat="1" applyAlignment="1" applyProtection="1">
      <alignment horizontal="left"/>
      <protection hidden="1"/>
    </xf>
    <xf numFmtId="14" fontId="0" fillId="0" borderId="0" xfId="0" applyNumberFormat="1" applyAlignment="1" applyProtection="1">
      <alignment horizontal="right"/>
      <protection hidden="1"/>
    </xf>
    <xf numFmtId="0" fontId="9" fillId="0" borderId="0" xfId="0" applyFont="1" applyAlignment="1" applyProtection="1">
      <alignment horizontal="left"/>
      <protection hidden="1"/>
    </xf>
    <xf numFmtId="0" fontId="6" fillId="2" borderId="0" xfId="0" applyFont="1" applyFill="1" applyAlignment="1" applyProtection="1">
      <alignment horizontal="right"/>
      <protection hidden="1"/>
    </xf>
    <xf numFmtId="0" fontId="0" fillId="0" borderId="0" xfId="0" applyNumberFormat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right"/>
      <protection hidden="1"/>
    </xf>
    <xf numFmtId="2" fontId="0" fillId="0" borderId="0" xfId="0" applyNumberFormat="1" applyAlignment="1" applyProtection="1">
      <alignment horizontal="right"/>
      <protection hidden="1"/>
    </xf>
    <xf numFmtId="0" fontId="0" fillId="0" borderId="0" xfId="0" applyFont="1" applyFill="1" applyAlignment="1" applyProtection="1">
      <alignment horizontal="left"/>
      <protection locked="0"/>
    </xf>
    <xf numFmtId="49" fontId="0" fillId="0" borderId="0" xfId="0" applyNumberFormat="1" applyAlignment="1" applyProtection="1">
      <alignment/>
      <protection hidden="1"/>
    </xf>
    <xf numFmtId="2" fontId="10" fillId="0" borderId="0" xfId="0" applyNumberFormat="1" applyFont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 horizontal="center"/>
      <protection hidden="1"/>
    </xf>
    <xf numFmtId="164" fontId="10" fillId="0" borderId="1" xfId="0" applyNumberFormat="1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2" fontId="10" fillId="0" borderId="1" xfId="0" applyNumberFormat="1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/>
      <protection locked="0"/>
    </xf>
    <xf numFmtId="0" fontId="11" fillId="0" borderId="1" xfId="0" applyFont="1" applyBorder="1" applyAlignment="1" applyProtection="1">
      <alignment/>
      <protection hidden="1"/>
    </xf>
    <xf numFmtId="165" fontId="10" fillId="0" borderId="1" xfId="0" applyNumberFormat="1" applyFont="1" applyBorder="1" applyAlignment="1" applyProtection="1">
      <alignment horizontal="left"/>
      <protection locked="0"/>
    </xf>
    <xf numFmtId="1" fontId="7" fillId="0" borderId="1" xfId="0" applyNumberFormat="1" applyFont="1" applyBorder="1" applyAlignment="1" applyProtection="1">
      <alignment horizontal="center"/>
      <protection hidden="1"/>
    </xf>
    <xf numFmtId="1" fontId="12" fillId="0" borderId="2" xfId="0" applyNumberFormat="1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/>
      <protection hidden="1"/>
    </xf>
    <xf numFmtId="0" fontId="10" fillId="0" borderId="1" xfId="0" applyFont="1" applyBorder="1" applyAlignment="1" applyProtection="1">
      <alignment horizontal="right"/>
      <protection locked="0"/>
    </xf>
    <xf numFmtId="0" fontId="11" fillId="0" borderId="1" xfId="0" applyFont="1" applyBorder="1" applyAlignment="1" applyProtection="1">
      <alignment horizontal="center"/>
      <protection hidden="1"/>
    </xf>
    <xf numFmtId="1" fontId="13" fillId="0" borderId="2" xfId="0" applyNumberFormat="1" applyFont="1" applyBorder="1" applyAlignment="1" applyProtection="1">
      <alignment horizontal="center"/>
      <protection hidden="1"/>
    </xf>
    <xf numFmtId="1" fontId="10" fillId="0" borderId="1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49" fontId="0" fillId="0" borderId="0" xfId="0" applyNumberFormat="1" applyFont="1" applyAlignment="1" applyProtection="1">
      <alignment horizontal="center"/>
      <protection hidden="1"/>
    </xf>
    <xf numFmtId="1" fontId="0" fillId="0" borderId="2" xfId="0" applyNumberFormat="1" applyFont="1" applyBorder="1" applyAlignment="1" applyProtection="1">
      <alignment/>
      <protection hidden="1"/>
    </xf>
    <xf numFmtId="1" fontId="14" fillId="0" borderId="1" xfId="0" applyNumberFormat="1" applyFont="1" applyBorder="1" applyAlignment="1" applyProtection="1">
      <alignment horizontal="center"/>
      <protection hidden="1"/>
    </xf>
    <xf numFmtId="166" fontId="10" fillId="0" borderId="1" xfId="0" applyNumberFormat="1" applyFont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hidden="1"/>
    </xf>
    <xf numFmtId="49" fontId="0" fillId="0" borderId="0" xfId="0" applyNumberFormat="1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right"/>
      <protection hidden="1"/>
    </xf>
    <xf numFmtId="49" fontId="0" fillId="0" borderId="0" xfId="0" applyNumberFormat="1" applyFont="1" applyFill="1" applyAlignment="1" applyProtection="1">
      <alignment horizontal="right"/>
      <protection hidden="1"/>
    </xf>
    <xf numFmtId="49" fontId="6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center"/>
      <protection hidden="1"/>
    </xf>
    <xf numFmtId="1" fontId="13" fillId="0" borderId="2" xfId="0" applyNumberFormat="1" applyFont="1" applyBorder="1" applyAlignment="1" applyProtection="1">
      <alignment horizontal="center"/>
      <protection hidden="1"/>
    </xf>
    <xf numFmtId="49" fontId="8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1" xfId="0" applyFont="1" applyBorder="1" applyAlignment="1" applyProtection="1">
      <alignment horizontal="right" vertical="center"/>
      <protection hidden="1"/>
    </xf>
    <xf numFmtId="0" fontId="0" fillId="0" borderId="2" xfId="0" applyFont="1" applyBorder="1" applyAlignment="1" applyProtection="1">
      <alignment horizontal="right" vertical="center"/>
      <protection hidden="1"/>
    </xf>
    <xf numFmtId="49" fontId="0" fillId="0" borderId="1" xfId="0" applyNumberFormat="1" applyFont="1" applyBorder="1" applyAlignment="1" applyProtection="1">
      <alignment horizontal="left" vertical="center"/>
      <protection hidden="1"/>
    </xf>
    <xf numFmtId="49" fontId="0" fillId="0" borderId="2" xfId="0" applyNumberFormat="1" applyFont="1" applyBorder="1" applyAlignment="1" applyProtection="1">
      <alignment horizontal="left" vertical="center"/>
      <protection hidden="1"/>
    </xf>
    <xf numFmtId="14" fontId="0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0" fillId="0" borderId="1" xfId="0" applyFont="1" applyFill="1" applyBorder="1" applyAlignment="1" applyProtection="1">
      <alignment horizontal="left" vertical="center"/>
      <protection hidden="1"/>
    </xf>
    <xf numFmtId="0" fontId="0" fillId="0" borderId="2" xfId="0" applyFont="1" applyFill="1" applyBorder="1" applyAlignment="1" applyProtection="1">
      <alignment horizontal="left" vertical="center"/>
      <protection hidden="1"/>
    </xf>
    <xf numFmtId="49" fontId="0" fillId="0" borderId="1" xfId="0" applyNumberFormat="1" applyFont="1" applyFill="1" applyBorder="1" applyAlignment="1" applyProtection="1">
      <alignment horizontal="center" vertical="center"/>
      <protection hidden="1"/>
    </xf>
    <xf numFmtId="49" fontId="0" fillId="0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/>
    </xf>
    <xf numFmtId="1" fontId="12" fillId="0" borderId="2" xfId="0" applyNumberFormat="1" applyFont="1" applyBorder="1" applyAlignment="1" applyProtection="1">
      <alignment horizontal="center"/>
      <protection hidden="1"/>
    </xf>
    <xf numFmtId="0" fontId="6" fillId="2" borderId="2" xfId="0" applyFont="1" applyFill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0" fillId="0" borderId="1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/>
      <protection hidden="1"/>
    </xf>
    <xf numFmtId="49" fontId="3" fillId="0" borderId="0" xfId="0" applyNumberFormat="1" applyFont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49" fontId="5" fillId="0" borderId="0" xfId="0" applyNumberFormat="1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left"/>
      <protection hidden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showGridLines="0" showRowColHeaders="0" tabSelected="1" zoomScale="110" zoomScaleNormal="110" workbookViewId="0" topLeftCell="A1">
      <selection activeCell="A1" sqref="A1"/>
    </sheetView>
  </sheetViews>
  <sheetFormatPr defaultColWidth="9.00390625" defaultRowHeight="12.75"/>
  <cols>
    <col min="1" max="1" width="1.75390625" style="1" customWidth="1"/>
    <col min="2" max="2" width="4.75390625" style="1" customWidth="1"/>
    <col min="3" max="3" width="0.875" style="2" customWidth="1"/>
    <col min="4" max="4" width="24.75390625" style="14" customWidth="1"/>
    <col min="5" max="5" width="7.75390625" style="20" customWidth="1"/>
    <col min="6" max="6" width="7.75390625" style="21" customWidth="1"/>
    <col min="7" max="15" width="6.75390625" style="1" customWidth="1"/>
    <col min="16" max="16" width="1.75390625" style="1" customWidth="1"/>
    <col min="17" max="17" width="0.875" style="1" customWidth="1"/>
    <col min="18" max="18" width="4.75390625" style="1" customWidth="1"/>
    <col min="19" max="27" width="6.75390625" style="1" customWidth="1"/>
    <col min="28" max="16384" width="8.875" style="1" customWidth="1"/>
  </cols>
  <sheetData>
    <row r="1" spans="4:19" ht="15" customHeight="1">
      <c r="D1" s="3" t="s">
        <v>21</v>
      </c>
      <c r="E1" s="4"/>
      <c r="F1" s="5"/>
      <c r="K1" s="6"/>
      <c r="L1" s="6"/>
      <c r="M1" s="6"/>
      <c r="O1" s="6"/>
      <c r="P1" s="6"/>
      <c r="Q1" s="6"/>
      <c r="S1" s="6"/>
    </row>
    <row r="2" spans="2:19" ht="15.75" customHeight="1">
      <c r="B2" s="74" t="s">
        <v>35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4:19" ht="6" customHeight="1">
      <c r="D3" s="8"/>
      <c r="E3" s="4"/>
      <c r="F3" s="5"/>
      <c r="K3" s="6"/>
      <c r="L3" s="6"/>
      <c r="M3" s="6"/>
      <c r="O3" s="6"/>
      <c r="P3" s="6"/>
      <c r="Q3" s="6"/>
      <c r="S3" s="6"/>
    </row>
    <row r="4" spans="4:19" ht="12.75" customHeight="1">
      <c r="D4" s="9" t="s">
        <v>0</v>
      </c>
      <c r="E4" s="10" t="s">
        <v>23</v>
      </c>
      <c r="F4" s="5"/>
      <c r="K4" s="6"/>
      <c r="L4" s="6"/>
      <c r="M4" s="6"/>
      <c r="N4" s="11" t="s">
        <v>1</v>
      </c>
      <c r="O4" s="6"/>
      <c r="P4" s="72" t="s">
        <v>66</v>
      </c>
      <c r="Q4" s="73"/>
      <c r="R4" s="73"/>
      <c r="S4" s="73"/>
    </row>
    <row r="5" spans="4:19" ht="12.75" customHeight="1">
      <c r="D5" s="9" t="s">
        <v>2</v>
      </c>
      <c r="E5" s="10" t="s">
        <v>24</v>
      </c>
      <c r="F5" s="5"/>
      <c r="K5" s="6"/>
      <c r="L5" s="6"/>
      <c r="M5" s="6"/>
      <c r="O5" s="6"/>
      <c r="P5" s="6"/>
      <c r="Q5" s="6"/>
      <c r="S5" s="6"/>
    </row>
    <row r="6" spans="4:19" ht="6" customHeight="1">
      <c r="D6" s="9"/>
      <c r="E6" s="12"/>
      <c r="F6" s="5"/>
      <c r="K6" s="6"/>
      <c r="L6" s="6"/>
      <c r="M6" s="6"/>
      <c r="O6" s="6"/>
      <c r="P6" s="6"/>
      <c r="Q6" s="6"/>
      <c r="S6" s="6"/>
    </row>
    <row r="7" spans="2:19" s="13" customFormat="1" ht="15.75" customHeight="1">
      <c r="B7" s="74" t="s">
        <v>3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</row>
    <row r="8" spans="2:19" s="14" customFormat="1" ht="6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2:19" ht="12.75" customHeight="1">
      <c r="B9" s="15" t="s">
        <v>4</v>
      </c>
      <c r="C9" s="16"/>
      <c r="D9" s="17" t="s">
        <v>5</v>
      </c>
      <c r="E9" s="18" t="s">
        <v>6</v>
      </c>
      <c r="F9" s="19" t="s">
        <v>7</v>
      </c>
      <c r="G9" s="19" t="s">
        <v>8</v>
      </c>
      <c r="H9" s="19" t="s">
        <v>9</v>
      </c>
      <c r="I9" s="19" t="s">
        <v>10</v>
      </c>
      <c r="J9" s="19" t="s">
        <v>11</v>
      </c>
      <c r="K9" s="19" t="s">
        <v>12</v>
      </c>
      <c r="L9" s="19" t="s">
        <v>13</v>
      </c>
      <c r="M9" s="19" t="s">
        <v>14</v>
      </c>
      <c r="N9" s="19" t="s">
        <v>15</v>
      </c>
      <c r="O9" s="19" t="s">
        <v>16</v>
      </c>
      <c r="P9" s="81" t="s">
        <v>17</v>
      </c>
      <c r="Q9" s="82"/>
      <c r="R9" s="81"/>
      <c r="S9" s="19" t="s">
        <v>18</v>
      </c>
    </row>
    <row r="10" spans="2:21" ht="11.25" customHeight="1">
      <c r="B10" s="68">
        <v>1</v>
      </c>
      <c r="C10" s="70" t="s">
        <v>19</v>
      </c>
      <c r="D10" s="75" t="s">
        <v>68</v>
      </c>
      <c r="E10" s="83">
        <v>89</v>
      </c>
      <c r="F10" s="77" t="s">
        <v>69</v>
      </c>
      <c r="G10" s="40">
        <v>11.84</v>
      </c>
      <c r="H10" s="39">
        <v>663</v>
      </c>
      <c r="I10" s="40">
        <v>11.52</v>
      </c>
      <c r="J10" s="39">
        <v>198</v>
      </c>
      <c r="K10" s="40">
        <v>55.54</v>
      </c>
      <c r="L10" s="40">
        <v>17.24</v>
      </c>
      <c r="M10" s="40">
        <v>37.28</v>
      </c>
      <c r="N10" s="39">
        <v>395</v>
      </c>
      <c r="O10" s="40">
        <v>48.79</v>
      </c>
      <c r="P10" s="41">
        <v>4</v>
      </c>
      <c r="Q10" s="42" t="s">
        <v>20</v>
      </c>
      <c r="R10" s="57">
        <v>56.73</v>
      </c>
      <c r="S10" s="44">
        <f>SUM(G11:P11)</f>
        <v>6310</v>
      </c>
      <c r="T10" s="36"/>
      <c r="U10" s="36"/>
    </row>
    <row r="11" spans="2:21" ht="11.25" customHeight="1">
      <c r="B11" s="69"/>
      <c r="C11" s="71"/>
      <c r="D11" s="76"/>
      <c r="E11" s="79"/>
      <c r="F11" s="79"/>
      <c r="G11" s="45">
        <f>IF(AND(G10&gt;0,G10&lt;18),ROUNDDOWN(25.4374*(18-G10)^1.81,0),0)</f>
        <v>683</v>
      </c>
      <c r="H11" s="45">
        <f>IF(AND(H10&gt;210),ROUNDDOWN(0.14354*(H10-220)^1.4,0),0)</f>
        <v>727</v>
      </c>
      <c r="I11" s="45">
        <f>IF(AND(I10&gt;1.5),ROUNDDOWN(51.39*(I10-1.5)^1.05,0),0)</f>
        <v>577</v>
      </c>
      <c r="J11" s="45">
        <f>IF(AND(J10&gt;75),ROUNDDOWN(0.8465*(J10-75)^1.42,0),0)</f>
        <v>785</v>
      </c>
      <c r="K11" s="45">
        <f>IF(AND(K10&gt;0,K10&lt;81.86),ROUNDDOWN(1.53775*(82-K10)^1.81,0),0)</f>
        <v>577</v>
      </c>
      <c r="L11" s="45">
        <f>IF(AND(L10&gt;0,L10&lt;28.26),ROUNDDOWN(5.74352*(28.5-L10)^1.92,0),0)</f>
        <v>599</v>
      </c>
      <c r="M11" s="45">
        <f>IF(AND(M10&gt;4),ROUNDDOWN(12.91*(M10-4)^1.1,0),0)</f>
        <v>609</v>
      </c>
      <c r="N11" s="45">
        <f>IF(AND(N10&gt;100),ROUNDDOWN(0.2797*(N10-100)^1.35,0),0)</f>
        <v>603</v>
      </c>
      <c r="O11" s="45">
        <f>IF(AND(O10&gt;7),ROUNDDOWN(10.14*(O10-7)^1.08,0),0)</f>
        <v>571</v>
      </c>
      <c r="P11" s="80">
        <f>IF(AND(P10&gt;0,(P10*60+R10)&lt;480),ROUNDDOWN(0.03768*(480-(P10*60+R10))^1.85,0),0)</f>
        <v>579</v>
      </c>
      <c r="Q11" s="80"/>
      <c r="R11" s="80"/>
      <c r="S11" s="46"/>
      <c r="T11" s="37"/>
      <c r="U11" s="37"/>
    </row>
    <row r="12" spans="2:19" ht="11.25" customHeight="1">
      <c r="B12" s="68">
        <v>2</v>
      </c>
      <c r="C12" s="70" t="s">
        <v>19</v>
      </c>
      <c r="D12" s="75" t="s">
        <v>57</v>
      </c>
      <c r="E12" s="83">
        <v>111185</v>
      </c>
      <c r="F12" s="77" t="s">
        <v>58</v>
      </c>
      <c r="G12" s="40">
        <v>11.94</v>
      </c>
      <c r="H12" s="39">
        <v>575</v>
      </c>
      <c r="I12" s="40">
        <v>10.36</v>
      </c>
      <c r="J12" s="39">
        <v>176</v>
      </c>
      <c r="K12" s="40">
        <v>52.07</v>
      </c>
      <c r="L12" s="40">
        <v>16.62</v>
      </c>
      <c r="M12" s="40">
        <v>31.41</v>
      </c>
      <c r="N12" s="39">
        <v>325</v>
      </c>
      <c r="O12" s="40">
        <v>42.74</v>
      </c>
      <c r="P12" s="41">
        <v>4</v>
      </c>
      <c r="Q12" s="42" t="s">
        <v>20</v>
      </c>
      <c r="R12" s="57">
        <v>24.9</v>
      </c>
      <c r="S12" s="44">
        <f>SUM(G13:P13)</f>
        <v>5853</v>
      </c>
    </row>
    <row r="13" spans="2:19" ht="11.25" customHeight="1">
      <c r="B13" s="69"/>
      <c r="C13" s="71"/>
      <c r="D13" s="76"/>
      <c r="E13" s="79"/>
      <c r="F13" s="79"/>
      <c r="G13" s="45">
        <f>IF(AND(G12&gt;0,G12&lt;18),ROUNDDOWN(25.4374*(18-G12)^1.81,0),0)</f>
        <v>663</v>
      </c>
      <c r="H13" s="45">
        <f>IF(AND(H12&gt;210),ROUNDDOWN(0.14354*(H12-220)^1.4,0),0)</f>
        <v>533</v>
      </c>
      <c r="I13" s="45">
        <f>IF(AND(I12&gt;1.5),ROUNDDOWN(51.39*(I12-1.5)^1.05,0),0)</f>
        <v>507</v>
      </c>
      <c r="J13" s="45">
        <f>IF(AND(J12&gt;75),ROUNDDOWN(0.8465*(J12-75)^1.42,0),0)</f>
        <v>593</v>
      </c>
      <c r="K13" s="45">
        <f>IF(AND(K12&gt;0,K12&lt;81.86),ROUNDDOWN(1.53775*(82-K12)^1.81,0),0)</f>
        <v>722</v>
      </c>
      <c r="L13" s="45">
        <f>IF(AND(L12&gt;0,L12&lt;28.26),ROUNDDOWN(5.74352*(28.5-L12)^1.92,0),0)</f>
        <v>665</v>
      </c>
      <c r="M13" s="45">
        <f>IF(AND(M12&gt;4),ROUNDDOWN(12.91*(M12-4)^1.1,0),0)</f>
        <v>492</v>
      </c>
      <c r="N13" s="45">
        <f>IF(AND(N12&gt;100),ROUNDDOWN(0.2797*(N12-100)^1.35,0),0)</f>
        <v>418</v>
      </c>
      <c r="O13" s="45">
        <f>IF(AND(O12&gt;7),ROUNDDOWN(10.14*(O12-7)^1.08,0),0)</f>
        <v>482</v>
      </c>
      <c r="P13" s="80">
        <f>IF(AND(P12&gt;0,(P12*60+R12)&lt;480),ROUNDDOWN(0.03768*(480-(P12*60+R12))^1.85,0),0)</f>
        <v>778</v>
      </c>
      <c r="Q13" s="80"/>
      <c r="R13" s="80"/>
      <c r="S13" s="46"/>
    </row>
    <row r="14" spans="2:19" ht="11.25" customHeight="1">
      <c r="B14" s="68">
        <v>3</v>
      </c>
      <c r="C14" s="70" t="s">
        <v>19</v>
      </c>
      <c r="D14" s="75" t="s">
        <v>75</v>
      </c>
      <c r="E14" s="83">
        <v>79</v>
      </c>
      <c r="F14" s="77" t="s">
        <v>76</v>
      </c>
      <c r="G14" s="40">
        <v>11.94</v>
      </c>
      <c r="H14" s="39">
        <v>571</v>
      </c>
      <c r="I14" s="40">
        <v>10.12</v>
      </c>
      <c r="J14" s="39">
        <v>167</v>
      </c>
      <c r="K14" s="40">
        <v>52.86</v>
      </c>
      <c r="L14" s="40">
        <v>17.09</v>
      </c>
      <c r="M14" s="40">
        <v>28.03</v>
      </c>
      <c r="N14" s="39">
        <v>315</v>
      </c>
      <c r="O14" s="40">
        <v>36.69</v>
      </c>
      <c r="P14" s="41">
        <v>4</v>
      </c>
      <c r="Q14" s="42" t="s">
        <v>20</v>
      </c>
      <c r="R14" s="57">
        <v>37.72</v>
      </c>
      <c r="S14" s="44">
        <f>SUM(G15:P15)</f>
        <v>5412</v>
      </c>
    </row>
    <row r="15" spans="2:19" ht="11.25" customHeight="1">
      <c r="B15" s="69"/>
      <c r="C15" s="71"/>
      <c r="D15" s="76"/>
      <c r="E15" s="79"/>
      <c r="F15" s="79"/>
      <c r="G15" s="45">
        <f>IF(AND(G14&gt;0,G14&lt;18),ROUNDDOWN(25.4374*(18-G14)^1.81,0),0)</f>
        <v>663</v>
      </c>
      <c r="H15" s="45">
        <f>IF(AND(H14&gt;210),ROUNDDOWN(0.14354*(H14-220)^1.4,0),0)</f>
        <v>525</v>
      </c>
      <c r="I15" s="45">
        <f>IF(AND(I14&gt;1.5),ROUNDDOWN(51.39*(I14-1.5)^1.05,0),0)</f>
        <v>493</v>
      </c>
      <c r="J15" s="45">
        <f>IF(AND(J14&gt;75),ROUNDDOWN(0.8465*(J14-75)^1.42,0),0)</f>
        <v>520</v>
      </c>
      <c r="K15" s="45">
        <f>IF(AND(K14&gt;0,K14&lt;81.86),ROUNDDOWN(1.53775*(82-K14)^1.81,0),0)</f>
        <v>688</v>
      </c>
      <c r="L15" s="45">
        <f>IF(AND(L14&gt;0,L14&lt;28.26),ROUNDDOWN(5.74352*(28.5-L14)^1.92,0),0)</f>
        <v>615</v>
      </c>
      <c r="M15" s="45">
        <f>IF(AND(M14&gt;4),ROUNDDOWN(12.91*(M14-4)^1.1,0),0)</f>
        <v>426</v>
      </c>
      <c r="N15" s="45">
        <f>IF(AND(N14&gt;100),ROUNDDOWN(0.2797*(N14-100)^1.35,0),0)</f>
        <v>393</v>
      </c>
      <c r="O15" s="45">
        <f>IF(AND(O14&gt;7),ROUNDDOWN(10.14*(O14-7)^1.08,0),0)</f>
        <v>394</v>
      </c>
      <c r="P15" s="80">
        <f>IF(AND(P14&gt;0,(P14*60+R14)&lt;480),ROUNDDOWN(0.03768*(480-(P14*60+R14))^1.85,0),0)</f>
        <v>695</v>
      </c>
      <c r="Q15" s="80"/>
      <c r="R15" s="80"/>
      <c r="S15" s="46"/>
    </row>
    <row r="16" spans="2:19" ht="11.25" customHeight="1">
      <c r="B16" s="68">
        <v>4</v>
      </c>
      <c r="C16" s="70" t="s">
        <v>19</v>
      </c>
      <c r="D16" s="75" t="s">
        <v>59</v>
      </c>
      <c r="E16" s="77" t="s">
        <v>60</v>
      </c>
      <c r="F16" s="77" t="s">
        <v>36</v>
      </c>
      <c r="G16" s="40">
        <v>12.47</v>
      </c>
      <c r="H16" s="39">
        <v>561</v>
      </c>
      <c r="I16" s="40">
        <v>10.45</v>
      </c>
      <c r="J16" s="39">
        <v>188</v>
      </c>
      <c r="K16" s="40">
        <v>56.42</v>
      </c>
      <c r="L16" s="40">
        <v>16.89</v>
      </c>
      <c r="M16" s="40">
        <v>31.84</v>
      </c>
      <c r="N16" s="39">
        <v>365</v>
      </c>
      <c r="O16" s="40">
        <v>36.4</v>
      </c>
      <c r="P16" s="41">
        <v>5</v>
      </c>
      <c r="Q16" s="42" t="s">
        <v>20</v>
      </c>
      <c r="R16" s="57">
        <v>24.43</v>
      </c>
      <c r="S16" s="44">
        <f>SUM(G17:P17)</f>
        <v>5294</v>
      </c>
    </row>
    <row r="17" spans="2:19" ht="11.25" customHeight="1">
      <c r="B17" s="69"/>
      <c r="C17" s="71"/>
      <c r="D17" s="76"/>
      <c r="E17" s="78"/>
      <c r="F17" s="79"/>
      <c r="G17" s="45">
        <f>IF(AND(G16&gt;0,G16&lt;18),ROUNDDOWN(25.4374*(18-G16)^1.81,0),0)</f>
        <v>562</v>
      </c>
      <c r="H17" s="45">
        <f>IF(AND(H16&gt;210),ROUNDDOWN(0.14354*(H16-220)^1.4,0),0)</f>
        <v>504</v>
      </c>
      <c r="I17" s="45">
        <f>IF(AND(I16&gt;1.5),ROUNDDOWN(51.39*(I16-1.5)^1.05,0),0)</f>
        <v>513</v>
      </c>
      <c r="J17" s="45">
        <f>IF(AND(J16&gt;75),ROUNDDOWN(0.8465*(J16-75)^1.42,0),0)</f>
        <v>696</v>
      </c>
      <c r="K17" s="45">
        <f>IF(AND(K16&gt;0,K16&lt;81.86),ROUNDDOWN(1.53775*(82-K16)^1.81,0),0)</f>
        <v>543</v>
      </c>
      <c r="L17" s="45">
        <f>IF(AND(L16&gt;0,L16&lt;28.26),ROUNDDOWN(5.74352*(28.5-L16)^1.92,0),0)</f>
        <v>636</v>
      </c>
      <c r="M17" s="45">
        <f>IF(AND(M16&gt;4),ROUNDDOWN(12.91*(M16-4)^1.1,0),0)</f>
        <v>501</v>
      </c>
      <c r="N17" s="45">
        <f>IF(AND(N16&gt;100),ROUNDDOWN(0.2797*(N16-100)^1.35,0),0)</f>
        <v>522</v>
      </c>
      <c r="O17" s="45">
        <f>IF(AND(O16&gt;7),ROUNDDOWN(10.14*(O16-7)^1.08,0),0)</f>
        <v>390</v>
      </c>
      <c r="P17" s="80">
        <f>IF(AND(P16&gt;0,(P16*60+R16)&lt;480),ROUNDDOWN(0.03768*(480-(P16*60+R16))^1.85,0),0)</f>
        <v>427</v>
      </c>
      <c r="Q17" s="80"/>
      <c r="R17" s="80"/>
      <c r="S17" s="46"/>
    </row>
    <row r="18" spans="2:19" ht="11.25" customHeight="1">
      <c r="B18" s="68">
        <v>5</v>
      </c>
      <c r="C18" s="70" t="s">
        <v>19</v>
      </c>
      <c r="D18" s="75" t="s">
        <v>78</v>
      </c>
      <c r="E18" s="83">
        <v>87</v>
      </c>
      <c r="F18" s="77" t="s">
        <v>79</v>
      </c>
      <c r="G18" s="40">
        <v>12.19</v>
      </c>
      <c r="H18" s="39">
        <v>570</v>
      </c>
      <c r="I18" s="40">
        <v>10</v>
      </c>
      <c r="J18" s="39">
        <v>170</v>
      </c>
      <c r="K18" s="40">
        <v>55.75</v>
      </c>
      <c r="L18" s="40">
        <v>21.15</v>
      </c>
      <c r="M18" s="40">
        <v>23.82</v>
      </c>
      <c r="N18" s="39">
        <v>365</v>
      </c>
      <c r="O18" s="40">
        <v>39.13</v>
      </c>
      <c r="P18" s="41">
        <v>5</v>
      </c>
      <c r="Q18" s="42" t="s">
        <v>20</v>
      </c>
      <c r="R18" s="57">
        <v>12.85</v>
      </c>
      <c r="S18" s="44">
        <f>SUM(G19:P19)</f>
        <v>4784</v>
      </c>
    </row>
    <row r="19" spans="2:19" ht="11.25" customHeight="1">
      <c r="B19" s="69"/>
      <c r="C19" s="71"/>
      <c r="D19" s="76"/>
      <c r="E19" s="79"/>
      <c r="F19" s="79"/>
      <c r="G19" s="45">
        <f>IF(AND(G18&gt;0,G18&lt;18),ROUNDDOWN(25.4374*(18-G18)^1.81,0),0)</f>
        <v>614</v>
      </c>
      <c r="H19" s="45">
        <f>IF(AND(H18&gt;210),ROUNDDOWN(0.14354*(H18-220)^1.4,0),0)</f>
        <v>523</v>
      </c>
      <c r="I19" s="45">
        <f>IF(AND(I18&gt;1.5),ROUNDDOWN(51.39*(I18-1.5)^1.05,0),0)</f>
        <v>486</v>
      </c>
      <c r="J19" s="45">
        <f>IF(AND(J18&gt;75),ROUNDDOWN(0.8465*(J18-75)^1.42,0),0)</f>
        <v>544</v>
      </c>
      <c r="K19" s="45">
        <f>IF(AND(K18&gt;0,K18&lt;81.86),ROUNDDOWN(1.53775*(82-K18)^1.81,0),0)</f>
        <v>569</v>
      </c>
      <c r="L19" s="45">
        <f>IF(AND(L18&gt;0,L18&lt;28.26),ROUNDDOWN(5.74352*(28.5-L18)^1.92,0),0)</f>
        <v>264</v>
      </c>
      <c r="M19" s="45">
        <f>IF(AND(M18&gt;4),ROUNDDOWN(12.91*(M18-4)^1.1,0),0)</f>
        <v>344</v>
      </c>
      <c r="N19" s="45">
        <f>IF(AND(N18&gt;100),ROUNDDOWN(0.2797*(N18-100)^1.35,0),0)</f>
        <v>522</v>
      </c>
      <c r="O19" s="45">
        <f>IF(AND(O18&gt;7),ROUNDDOWN(10.14*(O18-7)^1.08,0),0)</f>
        <v>430</v>
      </c>
      <c r="P19" s="80">
        <f>IF(AND(P18&gt;0,(P18*60+R18)&lt;480),ROUNDDOWN(0.03768*(480-(P18*60+R18))^1.85,0),0)</f>
        <v>488</v>
      </c>
      <c r="Q19" s="80"/>
      <c r="R19" s="80"/>
      <c r="S19" s="46"/>
    </row>
    <row r="20" spans="2:19" ht="11.25" customHeight="1">
      <c r="B20" s="68">
        <v>6</v>
      </c>
      <c r="C20" s="70" t="s">
        <v>19</v>
      </c>
      <c r="D20" s="75" t="s">
        <v>77</v>
      </c>
      <c r="E20" s="83">
        <v>211086</v>
      </c>
      <c r="F20" s="77" t="s">
        <v>56</v>
      </c>
      <c r="G20" s="40">
        <v>12.63</v>
      </c>
      <c r="H20" s="39">
        <v>500</v>
      </c>
      <c r="I20" s="40">
        <v>7.71</v>
      </c>
      <c r="J20" s="39">
        <v>152</v>
      </c>
      <c r="K20" s="40">
        <v>56.34</v>
      </c>
      <c r="L20" s="40">
        <v>20.94</v>
      </c>
      <c r="M20" s="40">
        <v>20.61</v>
      </c>
      <c r="N20" s="39">
        <v>265</v>
      </c>
      <c r="O20" s="40">
        <v>30.58</v>
      </c>
      <c r="P20" s="41">
        <v>5</v>
      </c>
      <c r="Q20" s="42" t="s">
        <v>20</v>
      </c>
      <c r="R20" s="57">
        <v>0.46</v>
      </c>
      <c r="S20" s="44">
        <f>SUM(G21:P21)</f>
        <v>3915</v>
      </c>
    </row>
    <row r="21" spans="2:19" ht="11.25" customHeight="1">
      <c r="B21" s="69"/>
      <c r="C21" s="71"/>
      <c r="D21" s="76"/>
      <c r="E21" s="79"/>
      <c r="F21" s="79"/>
      <c r="G21" s="45">
        <f>IF(AND(G20&gt;0,G20&lt;18),ROUNDDOWN(25.4374*(18-G20)^1.81,0),0)</f>
        <v>532</v>
      </c>
      <c r="H21" s="45">
        <f>IF(AND(H20&gt;210),ROUNDDOWN(0.14354*(H20-220)^1.4,0),0)</f>
        <v>382</v>
      </c>
      <c r="I21" s="45">
        <f>IF(AND(I20&gt;1.5),ROUNDDOWN(51.39*(I20-1.5)^1.05,0),0)</f>
        <v>349</v>
      </c>
      <c r="J21" s="45">
        <f>IF(AND(J20&gt;75),ROUNDDOWN(0.8465*(J20-75)^1.42,0),0)</f>
        <v>404</v>
      </c>
      <c r="K21" s="45">
        <f>IF(AND(K20&gt;0,K20&lt;81.86),ROUNDDOWN(1.53775*(82-K20)^1.81,0),0)</f>
        <v>546</v>
      </c>
      <c r="L21" s="45">
        <f>IF(AND(L20&gt;0,L20&lt;28.26),ROUNDDOWN(5.74352*(28.5-L20)^1.92,0),0)</f>
        <v>279</v>
      </c>
      <c r="M21" s="45">
        <f>IF(AND(M20&gt;4),ROUNDDOWN(12.91*(M20-4)^1.1,0),0)</f>
        <v>284</v>
      </c>
      <c r="N21" s="45">
        <f>IF(AND(N20&gt;100),ROUNDDOWN(0.2797*(N20-100)^1.35,0),0)</f>
        <v>275</v>
      </c>
      <c r="O21" s="45">
        <f>IF(AND(O20&gt;7),ROUNDDOWN(10.14*(O20-7)^1.08,0),0)</f>
        <v>307</v>
      </c>
      <c r="P21" s="80">
        <f>IF(AND(P20&gt;0,(P20*60+R20)&lt;480),ROUNDDOWN(0.03768*(480-(P20*60+R20))^1.85,0),0)</f>
        <v>557</v>
      </c>
      <c r="Q21" s="80"/>
      <c r="R21" s="80"/>
      <c r="S21" s="46"/>
    </row>
    <row r="22" spans="2:19" ht="11.25" customHeight="1">
      <c r="B22" s="68">
        <v>7</v>
      </c>
      <c r="C22" s="70" t="s">
        <v>19</v>
      </c>
      <c r="D22" s="75" t="s">
        <v>74</v>
      </c>
      <c r="E22" s="83">
        <v>221189</v>
      </c>
      <c r="F22" s="77" t="s">
        <v>31</v>
      </c>
      <c r="G22" s="40">
        <v>12.23</v>
      </c>
      <c r="H22" s="39">
        <v>558</v>
      </c>
      <c r="I22" s="40">
        <v>7.53</v>
      </c>
      <c r="J22" s="39">
        <v>161</v>
      </c>
      <c r="K22" s="40">
        <v>61.12</v>
      </c>
      <c r="L22" s="40">
        <v>21.06</v>
      </c>
      <c r="M22" s="40">
        <v>18.31</v>
      </c>
      <c r="N22" s="39">
        <v>205</v>
      </c>
      <c r="O22" s="40">
        <v>35.16</v>
      </c>
      <c r="P22" s="41">
        <v>6</v>
      </c>
      <c r="Q22" s="42" t="s">
        <v>20</v>
      </c>
      <c r="R22" s="57">
        <v>22.87</v>
      </c>
      <c r="S22" s="44">
        <f>SUM(G23:P23)</f>
        <v>3502</v>
      </c>
    </row>
    <row r="23" spans="2:19" ht="11.25" customHeight="1">
      <c r="B23" s="69"/>
      <c r="C23" s="71"/>
      <c r="D23" s="76"/>
      <c r="E23" s="79"/>
      <c r="F23" s="78"/>
      <c r="G23" s="45">
        <f>IF(AND(G22&gt;0,G22&lt;18),ROUNDDOWN(25.4374*(18-G22)^1.81,0),0)</f>
        <v>607</v>
      </c>
      <c r="H23" s="45">
        <f>IF(AND(H22&gt;210),ROUNDDOWN(0.14354*(H22-220)^1.4,0),0)</f>
        <v>498</v>
      </c>
      <c r="I23" s="45">
        <f>IF(AND(I22&gt;1.5),ROUNDDOWN(51.39*(I22-1.5)^1.05,0),0)</f>
        <v>339</v>
      </c>
      <c r="J23" s="45">
        <f>IF(AND(J22&gt;75),ROUNDDOWN(0.8465*(J22-75)^1.42,0),0)</f>
        <v>472</v>
      </c>
      <c r="K23" s="45">
        <f>IF(AND(K22&gt;0,K22&lt;81.86),ROUNDDOWN(1.53775*(82-K22)^1.81,0),0)</f>
        <v>376</v>
      </c>
      <c r="L23" s="45">
        <f>IF(AND(L22&gt;0,L22&lt;28.26),ROUNDDOWN(5.74352*(28.5-L22)^1.92,0),0)</f>
        <v>270</v>
      </c>
      <c r="M23" s="45">
        <f>IF(AND(M22&gt;4),ROUNDDOWN(12.91*(M22-4)^1.1,0),0)</f>
        <v>241</v>
      </c>
      <c r="N23" s="45">
        <f>IF(AND(N22&gt;100),ROUNDDOWN(0.2797*(N22-100)^1.35,0),0)</f>
        <v>149</v>
      </c>
      <c r="O23" s="45">
        <f>IF(AND(O22&gt;7),ROUNDDOWN(10.14*(O22-7)^1.08,0),0)</f>
        <v>372</v>
      </c>
      <c r="P23" s="80">
        <f>IF(AND(P22&gt;0,(P22*60+R22)&lt;480),ROUNDDOWN(0.03768*(480-(P22*60+R22))^1.85,0),0)</f>
        <v>178</v>
      </c>
      <c r="Q23" s="80"/>
      <c r="R23" s="80"/>
      <c r="S23" s="46"/>
    </row>
    <row r="24" spans="2:19" ht="12" customHeight="1">
      <c r="B24" s="68">
        <v>8</v>
      </c>
      <c r="C24" s="70" t="s">
        <v>19</v>
      </c>
      <c r="D24" s="75" t="s">
        <v>80</v>
      </c>
      <c r="E24" s="77" t="s">
        <v>81</v>
      </c>
      <c r="F24" s="77" t="s">
        <v>56</v>
      </c>
      <c r="G24" s="40">
        <v>12.93</v>
      </c>
      <c r="H24" s="39">
        <v>514</v>
      </c>
      <c r="I24" s="40">
        <v>8.37</v>
      </c>
      <c r="J24" s="39">
        <v>146</v>
      </c>
      <c r="K24" s="40">
        <v>57.54</v>
      </c>
      <c r="L24" s="40">
        <v>23.41</v>
      </c>
      <c r="M24" s="40">
        <v>22.55</v>
      </c>
      <c r="N24" s="39">
        <v>195</v>
      </c>
      <c r="O24" s="40">
        <v>31.51</v>
      </c>
      <c r="P24" s="41">
        <v>5</v>
      </c>
      <c r="Q24" s="42" t="s">
        <v>20</v>
      </c>
      <c r="R24" s="57">
        <v>20.74</v>
      </c>
      <c r="S24" s="44">
        <f>SUM(G25:P25)</f>
        <v>3485</v>
      </c>
    </row>
    <row r="25" spans="2:19" ht="12" customHeight="1">
      <c r="B25" s="69"/>
      <c r="C25" s="71"/>
      <c r="D25" s="76"/>
      <c r="E25" s="78"/>
      <c r="F25" s="79"/>
      <c r="G25" s="45">
        <f>IF(AND(G24&gt;0,G24&lt;18),ROUNDDOWN(25.4374*(18-G24)^1.81,0),0)</f>
        <v>480</v>
      </c>
      <c r="H25" s="45">
        <f>IF(AND(H24&gt;210),ROUNDDOWN(0.14354*(H24-220)^1.4,0),0)</f>
        <v>409</v>
      </c>
      <c r="I25" s="45">
        <f>IF(AND(I24&gt;1.5),ROUNDDOWN(51.39*(I24-1.5)^1.05,0),0)</f>
        <v>388</v>
      </c>
      <c r="J25" s="45">
        <f>IF(AND(J24&gt;75),ROUNDDOWN(0.8465*(J24-75)^1.42,0),0)</f>
        <v>360</v>
      </c>
      <c r="K25" s="45">
        <f>IF(AND(K24&gt;0,K24&lt;81.86),ROUNDDOWN(1.53775*(82-K24)^1.81,0),0)</f>
        <v>501</v>
      </c>
      <c r="L25" s="45">
        <f>IF(AND(L24&gt;0,L24&lt;28.26),ROUNDDOWN(5.74352*(28.5-L24)^1.92,0),0)</f>
        <v>130</v>
      </c>
      <c r="M25" s="45">
        <f>IF(AND(M24&gt;4),ROUNDDOWN(12.91*(M24-4)^1.1,0),0)</f>
        <v>320</v>
      </c>
      <c r="N25" s="45">
        <f>IF(AND(N24&gt;100),ROUNDDOWN(0.2797*(N24-100)^1.35,0),0)</f>
        <v>130</v>
      </c>
      <c r="O25" s="45">
        <f>IF(AND(O24&gt;7),ROUNDDOWN(10.14*(O24-7)^1.08,0),0)</f>
        <v>321</v>
      </c>
      <c r="P25" s="80">
        <f>IF(AND(P24&gt;0,(P24*60+R24)&lt;480),ROUNDDOWN(0.03768*(480-(P24*60+R24))^1.85,0),0)</f>
        <v>446</v>
      </c>
      <c r="Q25" s="80"/>
      <c r="R25" s="80"/>
      <c r="S25" s="46"/>
    </row>
    <row r="26" spans="2:19" ht="12.75" customHeight="1">
      <c r="B26" s="68">
        <v>9</v>
      </c>
      <c r="C26" s="70" t="s">
        <v>19</v>
      </c>
      <c r="D26" s="75" t="s">
        <v>37</v>
      </c>
      <c r="E26" s="83">
        <v>130356</v>
      </c>
      <c r="F26" s="77" t="s">
        <v>38</v>
      </c>
      <c r="G26" s="40">
        <v>15.08</v>
      </c>
      <c r="H26" s="39">
        <v>397</v>
      </c>
      <c r="I26" s="40">
        <v>8.25</v>
      </c>
      <c r="J26" s="39">
        <v>131</v>
      </c>
      <c r="K26" s="40">
        <v>70.54</v>
      </c>
      <c r="L26" s="40">
        <v>24.81</v>
      </c>
      <c r="M26" s="40">
        <v>23.51</v>
      </c>
      <c r="N26" s="39">
        <v>255</v>
      </c>
      <c r="O26" s="40">
        <v>30.99</v>
      </c>
      <c r="P26" s="41">
        <v>6</v>
      </c>
      <c r="Q26" s="42" t="s">
        <v>20</v>
      </c>
      <c r="R26" s="57">
        <v>23.52</v>
      </c>
      <c r="S26" s="44">
        <f>SUM(G27:P27)</f>
        <v>2293</v>
      </c>
    </row>
    <row r="27" spans="2:19" ht="11.25" customHeight="1">
      <c r="B27" s="69"/>
      <c r="C27" s="71"/>
      <c r="D27" s="76"/>
      <c r="E27" s="79"/>
      <c r="F27" s="79"/>
      <c r="G27" s="45">
        <f>IF(AND(G26&gt;0,G26&lt;18),ROUNDDOWN(25.4374*(18-G26)^1.81,0),0)</f>
        <v>176</v>
      </c>
      <c r="H27" s="45">
        <f>IF(AND(H26&gt;210),ROUNDDOWN(0.14354*(H26-220)^1.4,0),0)</f>
        <v>201</v>
      </c>
      <c r="I27" s="45">
        <f>IF(AND(I26&gt;1.5),ROUNDDOWN(51.39*(I26-1.5)^1.05,0),0)</f>
        <v>381</v>
      </c>
      <c r="J27" s="45">
        <f>IF(AND(J26&gt;75),ROUNDDOWN(0.8465*(J26-75)^1.42,0),0)</f>
        <v>257</v>
      </c>
      <c r="K27" s="45">
        <f>IF(AND(K26&gt;0,K26&lt;81.86),ROUNDDOWN(1.53775*(82-K26)^1.81,0),0)</f>
        <v>127</v>
      </c>
      <c r="L27" s="45">
        <f>IF(AND(L26&gt;0,L26&lt;28.26),ROUNDDOWN(5.74352*(28.5-L26)^1.92,0),0)</f>
        <v>70</v>
      </c>
      <c r="M27" s="45">
        <f>IF(AND(M26&gt;4),ROUNDDOWN(12.91*(M26-4)^1.1,0),0)</f>
        <v>339</v>
      </c>
      <c r="N27" s="45">
        <f>IF(AND(N26&gt;100),ROUNDDOWN(0.2797*(N26-100)^1.35,0),0)</f>
        <v>253</v>
      </c>
      <c r="O27" s="45">
        <f>IF(AND(O26&gt;7),ROUNDDOWN(10.14*(O26-7)^1.08,0),0)</f>
        <v>313</v>
      </c>
      <c r="P27" s="80">
        <f>IF(AND(P26&gt;0,(P26*60+R26)&lt;480),ROUNDDOWN(0.03768*(480-(P26*60+R26))^1.85,0),0)</f>
        <v>176</v>
      </c>
      <c r="Q27" s="80"/>
      <c r="R27" s="80"/>
      <c r="S27" s="46"/>
    </row>
    <row r="28" spans="2:19" ht="11.25">
      <c r="B28" s="68"/>
      <c r="C28" s="70" t="s">
        <v>19</v>
      </c>
      <c r="D28" s="75" t="s">
        <v>41</v>
      </c>
      <c r="E28" s="83">
        <v>270387</v>
      </c>
      <c r="F28" s="77" t="s">
        <v>40</v>
      </c>
      <c r="G28" s="40">
        <v>11.97</v>
      </c>
      <c r="H28" s="39">
        <v>612</v>
      </c>
      <c r="I28" s="40">
        <v>11.91</v>
      </c>
      <c r="J28" s="39">
        <v>161</v>
      </c>
      <c r="K28" s="40">
        <v>57.6</v>
      </c>
      <c r="L28" s="38"/>
      <c r="M28" s="40"/>
      <c r="N28" s="39"/>
      <c r="O28" s="40"/>
      <c r="P28" s="41"/>
      <c r="Q28" s="42" t="s">
        <v>20</v>
      </c>
      <c r="R28" s="43"/>
      <c r="S28" s="44" t="s">
        <v>97</v>
      </c>
    </row>
    <row r="29" spans="2:19" ht="9.75" customHeight="1">
      <c r="B29" s="69"/>
      <c r="C29" s="71"/>
      <c r="D29" s="76"/>
      <c r="E29" s="79"/>
      <c r="F29" s="78"/>
      <c r="G29" s="45">
        <f>IF(AND(G28&gt;0,G28&lt;18),ROUNDDOWN(25.4374*(18-G28)^1.81,0),0)</f>
        <v>657</v>
      </c>
      <c r="H29" s="45">
        <f>IF(AND(H28&gt;210),ROUNDDOWN(0.14354*(H28-220)^1.4,0),0)</f>
        <v>613</v>
      </c>
      <c r="I29" s="45">
        <f>IF(AND(I28&gt;1.5),ROUNDDOWN(51.39*(I28-1.5)^1.05,0),0)</f>
        <v>601</v>
      </c>
      <c r="J29" s="45">
        <f>IF(AND(J28&gt;75),ROUNDDOWN(0.8465*(J28-75)^1.42,0),0)</f>
        <v>472</v>
      </c>
      <c r="K29" s="45">
        <f>IF(AND(K28&gt;0,K28&lt;81.86),ROUNDDOWN(1.53775*(82-K28)^1.81,0),0)</f>
        <v>498</v>
      </c>
      <c r="L29" s="45">
        <f>IF(AND(L28&gt;0,L28&lt;28.26),ROUNDDOWN(5.74352*(28.5-L28)^1.92,0),0)</f>
        <v>0</v>
      </c>
      <c r="M29" s="45">
        <f>IF(AND(M28&gt;4),ROUNDDOWN(12.91*(M28-4)^1.1,0),0)</f>
        <v>0</v>
      </c>
      <c r="N29" s="45">
        <f>IF(AND(N28&gt;100),ROUNDDOWN(0.2797*(N28-100)^1.35,0),0)</f>
        <v>0</v>
      </c>
      <c r="O29" s="45">
        <f>IF(AND(O28&gt;7),ROUNDDOWN(10.14*(O28-7)^1.08,0),0)</f>
        <v>0</v>
      </c>
      <c r="P29" s="80">
        <f>IF(AND(P28&gt;0,(P28*60+R28)&lt;480),ROUNDDOWN(0.03768*(480-(P28*60+R28))^1.85,0),0)</f>
        <v>0</v>
      </c>
      <c r="Q29" s="80"/>
      <c r="R29" s="80"/>
      <c r="S29" s="46"/>
    </row>
    <row r="30" spans="2:19" ht="11.25">
      <c r="B30" s="68"/>
      <c r="C30" s="70" t="s">
        <v>19</v>
      </c>
      <c r="D30" s="75" t="s">
        <v>83</v>
      </c>
      <c r="E30" s="77" t="s">
        <v>72</v>
      </c>
      <c r="F30" s="83" t="s">
        <v>73</v>
      </c>
      <c r="G30" s="40">
        <v>14.26</v>
      </c>
      <c r="H30" s="39">
        <v>382</v>
      </c>
      <c r="I30" s="40">
        <v>0</v>
      </c>
      <c r="J30" s="39">
        <v>0</v>
      </c>
      <c r="K30" s="40">
        <v>0</v>
      </c>
      <c r="L30" s="38"/>
      <c r="M30" s="40"/>
      <c r="N30" s="39"/>
      <c r="O30" s="40"/>
      <c r="P30" s="41"/>
      <c r="Q30" s="42" t="s">
        <v>20</v>
      </c>
      <c r="R30" s="43"/>
      <c r="S30" s="44" t="s">
        <v>97</v>
      </c>
    </row>
    <row r="31" spans="2:19" ht="9.75">
      <c r="B31" s="69"/>
      <c r="C31" s="71"/>
      <c r="D31" s="76"/>
      <c r="E31" s="78"/>
      <c r="F31" s="79"/>
      <c r="G31" s="45">
        <f>IF(AND(G30&gt;0,G30&lt;18),ROUNDDOWN(25.4374*(18-G30)^1.81,0),0)</f>
        <v>276</v>
      </c>
      <c r="H31" s="45">
        <f>IF(AND(H30&gt;210),ROUNDDOWN(0.14354*(H30-220)^1.4,0),0)</f>
        <v>177</v>
      </c>
      <c r="I31" s="45">
        <f>IF(AND(I30&gt;1.5),ROUNDDOWN(51.39*(I30-1.5)^1.05,0),0)</f>
        <v>0</v>
      </c>
      <c r="J31" s="45">
        <f>IF(AND(J30&gt;75),ROUNDDOWN(0.8465*(J30-75)^1.42,0),0)</f>
        <v>0</v>
      </c>
      <c r="K31" s="45">
        <f>IF(AND(K30&gt;0,K30&lt;81.86),ROUNDDOWN(1.53775*(81.86-K30)^1.81,0),0)</f>
        <v>0</v>
      </c>
      <c r="L31" s="45">
        <f>IF(AND(L30&gt;0,L30&lt;28.26),ROUNDDOWN(5.74352*(28.5-L30)^1.92,0),0)</f>
        <v>0</v>
      </c>
      <c r="M31" s="45">
        <f>IF(AND(M30&gt;4),ROUNDDOWN(12.91*(M30-4)^1.1,0),0)</f>
        <v>0</v>
      </c>
      <c r="N31" s="45">
        <f>IF(AND(N30&gt;100),ROUNDDOWN(0.2797*(N30-100)^1.35,0),0)</f>
        <v>0</v>
      </c>
      <c r="O31" s="45">
        <f>IF(AND(O30&gt;7),ROUNDDOWN(10.14*(O30-7)^1.08,0),0)</f>
        <v>0</v>
      </c>
      <c r="P31" s="80">
        <f>IF(AND(P30&gt;0,(P30*60+R30)&lt;480),ROUNDDOWN(0.03768*(480-(P30*60+R30))^1.85,0),0)</f>
        <v>0</v>
      </c>
      <c r="Q31" s="80"/>
      <c r="R31" s="80"/>
      <c r="S31" s="46"/>
    </row>
    <row r="34" spans="2:19" ht="11.25" customHeight="1">
      <c r="B34" s="68" t="s">
        <v>96</v>
      </c>
      <c r="C34" s="70" t="s">
        <v>19</v>
      </c>
      <c r="D34" s="75" t="s">
        <v>70</v>
      </c>
      <c r="E34" s="77" t="s">
        <v>71</v>
      </c>
      <c r="F34" s="77" t="s">
        <v>44</v>
      </c>
      <c r="G34" s="40">
        <v>11.73</v>
      </c>
      <c r="H34" s="39">
        <v>640</v>
      </c>
      <c r="I34" s="40">
        <v>10.25</v>
      </c>
      <c r="J34" s="39">
        <v>188</v>
      </c>
      <c r="K34" s="40">
        <v>52.35</v>
      </c>
      <c r="L34" s="40">
        <v>15.06</v>
      </c>
      <c r="M34" s="40">
        <v>34.17</v>
      </c>
      <c r="N34" s="39">
        <v>405</v>
      </c>
      <c r="O34" s="40">
        <v>46.95</v>
      </c>
      <c r="P34" s="41">
        <v>5</v>
      </c>
      <c r="Q34" s="42" t="s">
        <v>20</v>
      </c>
      <c r="R34" s="57">
        <v>19.5</v>
      </c>
      <c r="S34" s="44">
        <f>SUM(G35:P35)</f>
        <v>6303</v>
      </c>
    </row>
    <row r="35" spans="2:19" ht="9.75" customHeight="1">
      <c r="B35" s="69"/>
      <c r="C35" s="71"/>
      <c r="D35" s="76"/>
      <c r="E35" s="78"/>
      <c r="F35" s="79"/>
      <c r="G35" s="45">
        <f>IF(AND(G34&gt;0,G34&lt;18),ROUNDDOWN(25.4374*(18-G34)^1.81,0),0)</f>
        <v>705</v>
      </c>
      <c r="H35" s="45">
        <f>IF(AND(H34&gt;210),ROUNDDOWN(0.14354*(H34-220)^1.4,0),0)</f>
        <v>675</v>
      </c>
      <c r="I35" s="45">
        <f>IF(AND(I34&gt;1.5),ROUNDDOWN(51.39*(I34-1.5)^1.05,0),0)</f>
        <v>501</v>
      </c>
      <c r="J35" s="45">
        <f>IF(AND(J34&gt;75),ROUNDDOWN(0.8465*(J34-75)^1.42,0),0)</f>
        <v>696</v>
      </c>
      <c r="K35" s="45">
        <f>IF(AND(K34&gt;0,K34&lt;81.86),ROUNDDOWN(1.53775*(82-K34)^1.81,0),0)</f>
        <v>709</v>
      </c>
      <c r="L35" s="45">
        <f>IF(AND(L34&gt;0,L34&lt;28.26),ROUNDDOWN(5.74352*(28.5-L34)^1.92,0),0)</f>
        <v>842</v>
      </c>
      <c r="M35" s="45">
        <f>IF(AND(M34&gt;4),ROUNDDOWN(12.91*(M34-4)^1.1,0),0)</f>
        <v>547</v>
      </c>
      <c r="N35" s="45">
        <f>IF(AND(N34&gt;100),ROUNDDOWN(0.2797*(N34-100)^1.35,0),0)</f>
        <v>631</v>
      </c>
      <c r="O35" s="45">
        <f>IF(AND(O34&gt;7),ROUNDDOWN(10.14*(O34-7)^1.08,0),0)</f>
        <v>544</v>
      </c>
      <c r="P35" s="80">
        <f>IF(AND(P34&gt;0,(P34*60+R34)&lt;480),ROUNDDOWN(0.03768*(480-(P34*60+R34))^1.85,0),0)</f>
        <v>453</v>
      </c>
      <c r="Q35" s="80"/>
      <c r="R35" s="80"/>
      <c r="S35" s="46"/>
    </row>
    <row r="36" ht="11.25" customHeight="1"/>
    <row r="37" ht="9.75" customHeight="1"/>
    <row r="38" spans="2:19" ht="11.25" customHeight="1">
      <c r="B38" s="68" t="s">
        <v>47</v>
      </c>
      <c r="C38" s="70" t="s">
        <v>19</v>
      </c>
      <c r="D38" s="75" t="s">
        <v>61</v>
      </c>
      <c r="E38" s="83">
        <v>150793</v>
      </c>
      <c r="F38" s="77" t="s">
        <v>31</v>
      </c>
      <c r="G38" s="40">
        <v>12.53</v>
      </c>
      <c r="H38" s="39">
        <v>562</v>
      </c>
      <c r="I38" s="40">
        <v>9.99</v>
      </c>
      <c r="J38" s="39">
        <v>164</v>
      </c>
      <c r="K38" s="40">
        <v>56.74</v>
      </c>
      <c r="L38" s="40">
        <v>17.14</v>
      </c>
      <c r="M38" s="40">
        <v>24.43</v>
      </c>
      <c r="N38" s="39">
        <v>235</v>
      </c>
      <c r="O38" s="40">
        <v>33.09</v>
      </c>
      <c r="P38" s="41">
        <v>5</v>
      </c>
      <c r="Q38" s="42" t="s">
        <v>20</v>
      </c>
      <c r="R38" s="57">
        <v>0.04</v>
      </c>
      <c r="S38" s="44">
        <f>SUM(G39:P39)</f>
        <v>4647</v>
      </c>
    </row>
    <row r="39" spans="2:19" ht="9.75" customHeight="1">
      <c r="B39" s="69"/>
      <c r="C39" s="71"/>
      <c r="D39" s="76"/>
      <c r="E39" s="79"/>
      <c r="F39" s="79"/>
      <c r="G39" s="45">
        <v>551</v>
      </c>
      <c r="H39" s="45">
        <f>IF(AND(H38&gt;210),ROUNDDOWN(0.14354*(H38-220)^1.4,0),0)</f>
        <v>506</v>
      </c>
      <c r="I39" s="45">
        <f>IF(AND(I38&gt;1.5),ROUNDDOWN(51.39*(I38-1.5)^1.05,0),0)</f>
        <v>485</v>
      </c>
      <c r="J39" s="45">
        <f>IF(AND(J38&gt;75),ROUNDDOWN(0.8465*(J38-75)^1.42,0),0)</f>
        <v>496</v>
      </c>
      <c r="K39" s="45">
        <f>IF(AND(K38&gt;0,K38&lt;81.86),ROUNDDOWN(1.53775*(82-K38)^1.81,0),0)</f>
        <v>531</v>
      </c>
      <c r="L39" s="45">
        <f>IF(AND(L38&gt;0,L38&lt;28.26),ROUNDDOWN(5.74352*(28.5-L38)^1.92,0),0)</f>
        <v>610</v>
      </c>
      <c r="M39" s="45">
        <f>IF(AND(M38&gt;4),ROUNDDOWN(12.91*(M38-4)^1.1,0),0)</f>
        <v>356</v>
      </c>
      <c r="N39" s="45">
        <f>IF(AND(N38&gt;100),ROUNDDOWN(0.2797*(N38-100)^1.35,0),0)</f>
        <v>210</v>
      </c>
      <c r="O39" s="45">
        <f>IF(AND(O38&gt;7),ROUNDDOWN(10.14*(O38-7)^1.08,0),0)</f>
        <v>343</v>
      </c>
      <c r="P39" s="80">
        <f>IF(AND(P38&gt;0,(P38*60+R38)&lt;480),ROUNDDOWN(0.03768*(480-(P38*60+R38))^1.85,0),0)</f>
        <v>559</v>
      </c>
      <c r="Q39" s="80"/>
      <c r="R39" s="80"/>
      <c r="S39" s="46"/>
    </row>
    <row r="40" spans="2:19" ht="11.25" customHeight="1">
      <c r="B40" s="68" t="s">
        <v>48</v>
      </c>
      <c r="C40" s="70" t="s">
        <v>19</v>
      </c>
      <c r="D40" s="75" t="s">
        <v>30</v>
      </c>
      <c r="E40" s="77" t="s">
        <v>98</v>
      </c>
      <c r="F40" s="77" t="s">
        <v>31</v>
      </c>
      <c r="G40" s="40">
        <v>12.52</v>
      </c>
      <c r="H40" s="39">
        <v>478</v>
      </c>
      <c r="I40" s="40">
        <v>11.44</v>
      </c>
      <c r="J40" s="39">
        <v>146</v>
      </c>
      <c r="K40" s="40">
        <v>59.48</v>
      </c>
      <c r="L40" s="40">
        <v>19.08</v>
      </c>
      <c r="M40" s="40">
        <v>31.45</v>
      </c>
      <c r="N40" s="39">
        <v>195</v>
      </c>
      <c r="O40" s="40">
        <v>43.09</v>
      </c>
      <c r="P40" s="41">
        <v>0</v>
      </c>
      <c r="Q40" s="42" t="s">
        <v>20</v>
      </c>
      <c r="R40" s="57">
        <v>0</v>
      </c>
      <c r="S40" s="44">
        <f>SUM(G41:P41)</f>
        <v>3791</v>
      </c>
    </row>
    <row r="41" spans="2:19" ht="9.75" customHeight="1">
      <c r="B41" s="69"/>
      <c r="C41" s="71"/>
      <c r="D41" s="76"/>
      <c r="E41" s="78"/>
      <c r="F41" s="79"/>
      <c r="G41" s="45">
        <v>552</v>
      </c>
      <c r="H41" s="45">
        <f>IF(AND(H40&gt;210),ROUNDDOWN(0.14354*(H40-220)^1.4,0),0)</f>
        <v>341</v>
      </c>
      <c r="I41" s="45">
        <f>IF(AND(I40&gt;1.5),ROUNDDOWN(51.39*(I40-1.5)^1.05,0),0)</f>
        <v>572</v>
      </c>
      <c r="J41" s="45">
        <f>IF(AND(J40&gt;75),ROUNDDOWN(0.8465*(J40-75)^1.42,0),0)</f>
        <v>360</v>
      </c>
      <c r="K41" s="45">
        <f>IF(AND(K40&gt;0,K40&lt;81.86),ROUNDDOWN(1.53775*(82-K40)^1.81,0),0)</f>
        <v>431</v>
      </c>
      <c r="L41" s="45">
        <f>IF(AND(L40&gt;0,L40&lt;28.26),ROUNDDOWN(5.74352*(28.5-L40)^1.92,0),0)</f>
        <v>425</v>
      </c>
      <c r="M41" s="45">
        <f>IF(AND(M40&gt;4),ROUNDDOWN(12.91*(M40-4)^1.1,0),0)</f>
        <v>493</v>
      </c>
      <c r="N41" s="45">
        <f>IF(AND(N40&gt;100),ROUNDDOWN(0.2797*(N40-100)^1.35,0),0)</f>
        <v>130</v>
      </c>
      <c r="O41" s="45">
        <f>IF(AND(O40&gt;7),ROUNDDOWN(10.14*(O40-7)^1.08,0),0)</f>
        <v>487</v>
      </c>
      <c r="P41" s="80">
        <f>IF(AND(P40&gt;0,(P40*60+R40)&lt;480),ROUNDDOWN(0.03768*(480-(P40*60+R40))^1.85,0),0)</f>
        <v>0</v>
      </c>
      <c r="Q41" s="80"/>
      <c r="R41" s="80"/>
      <c r="S41" s="46"/>
    </row>
    <row r="42" spans="2:19" ht="11.25" customHeight="1">
      <c r="B42" s="68" t="s">
        <v>49</v>
      </c>
      <c r="C42" s="70" t="s">
        <v>19</v>
      </c>
      <c r="D42" s="75" t="s">
        <v>82</v>
      </c>
      <c r="E42" s="77" t="s">
        <v>99</v>
      </c>
      <c r="F42" s="77" t="s">
        <v>31</v>
      </c>
      <c r="G42" s="40">
        <v>13.22</v>
      </c>
      <c r="H42" s="39">
        <v>480</v>
      </c>
      <c r="I42" s="40">
        <v>8.94</v>
      </c>
      <c r="J42" s="39">
        <v>155</v>
      </c>
      <c r="K42" s="40">
        <v>61.26</v>
      </c>
      <c r="L42" s="40">
        <v>20.76</v>
      </c>
      <c r="M42" s="40">
        <v>27.49</v>
      </c>
      <c r="N42" s="39">
        <v>0</v>
      </c>
      <c r="O42" s="40">
        <v>31.21</v>
      </c>
      <c r="P42" s="41">
        <v>5</v>
      </c>
      <c r="Q42" s="42" t="s">
        <v>20</v>
      </c>
      <c r="R42" s="57">
        <v>12.9</v>
      </c>
      <c r="S42" s="44">
        <f>SUM(G43:P43)</f>
        <v>3506</v>
      </c>
    </row>
    <row r="43" spans="2:19" ht="9.75" customHeight="1">
      <c r="B43" s="69"/>
      <c r="C43" s="71"/>
      <c r="D43" s="76"/>
      <c r="E43" s="78"/>
      <c r="F43" s="79"/>
      <c r="G43" s="45">
        <v>431</v>
      </c>
      <c r="H43" s="45">
        <f>IF(AND(H42&gt;210),ROUNDDOWN(0.14354*(H42-220)^1.4,0),0)</f>
        <v>345</v>
      </c>
      <c r="I43" s="45">
        <f>IF(AND(I42&gt;1.5),ROUNDDOWN(51.39*(I42-1.5)^1.05,0),0)</f>
        <v>422</v>
      </c>
      <c r="J43" s="45">
        <f>IF(AND(J42&gt;75),ROUNDDOWN(0.8465*(J42-75)^1.42,0),0)</f>
        <v>426</v>
      </c>
      <c r="K43" s="45">
        <f>IF(AND(K42&gt;0,K42&lt;81.86),ROUNDDOWN(1.53775*(82-K42)^1.81,0),0)</f>
        <v>371</v>
      </c>
      <c r="L43" s="45">
        <f>IF(AND(L42&gt;0,L42&lt;28.26),ROUNDDOWN(5.74352*(28.5-L42)^1.92,0),0)</f>
        <v>292</v>
      </c>
      <c r="M43" s="45">
        <f>IF(AND(M42&gt;4),ROUNDDOWN(12.91*(M42-4)^1.1,0),0)</f>
        <v>415</v>
      </c>
      <c r="N43" s="45">
        <f>IF(AND(N42&gt;100),ROUNDDOWN(0.2797*(N42-100)^1.35,0),0)</f>
        <v>0</v>
      </c>
      <c r="O43" s="45">
        <f>IF(AND(O42&gt;7),ROUNDDOWN(10.14*(O42-7)^1.08,0),0)</f>
        <v>316</v>
      </c>
      <c r="P43" s="80">
        <f>IF(AND(P42&gt;0,(P42*60+R42)&lt;480),ROUNDDOWN(0.03768*(480-(P42*60+R42))^1.85,0),0)</f>
        <v>488</v>
      </c>
      <c r="Q43" s="80"/>
      <c r="R43" s="80"/>
      <c r="S43" s="46"/>
    </row>
    <row r="44" spans="2:19" ht="11.25" customHeight="1">
      <c r="B44" s="68"/>
      <c r="C44" s="70" t="s">
        <v>19</v>
      </c>
      <c r="D44" s="75" t="s">
        <v>62</v>
      </c>
      <c r="E44" s="77" t="s">
        <v>100</v>
      </c>
      <c r="F44" s="77" t="s">
        <v>31</v>
      </c>
      <c r="G44" s="40">
        <v>12.9</v>
      </c>
      <c r="H44" s="39"/>
      <c r="I44" s="40"/>
      <c r="J44" s="39"/>
      <c r="K44" s="38"/>
      <c r="L44" s="38"/>
      <c r="M44" s="40"/>
      <c r="N44" s="39"/>
      <c r="O44" s="40"/>
      <c r="P44" s="41"/>
      <c r="Q44" s="42" t="s">
        <v>20</v>
      </c>
      <c r="R44" s="43"/>
      <c r="S44" s="44" t="s">
        <v>97</v>
      </c>
    </row>
    <row r="45" spans="2:19" ht="9.75" customHeight="1">
      <c r="B45" s="69"/>
      <c r="C45" s="71"/>
      <c r="D45" s="76"/>
      <c r="E45" s="78"/>
      <c r="F45" s="79"/>
      <c r="G45" s="45">
        <v>485</v>
      </c>
      <c r="H45" s="45">
        <f>IF(AND(H44&gt;210),ROUNDDOWN(0.14354*(H44-220)^1.4,0),0)</f>
        <v>0</v>
      </c>
      <c r="I45" s="45">
        <f>IF(AND(I44&gt;1.5),ROUNDDOWN(51.39*(I44-1.5)^1.05,0),0)</f>
        <v>0</v>
      </c>
      <c r="J45" s="45">
        <f>IF(AND(J44&gt;75),ROUNDDOWN(0.8465*(J44-75)^1.42,0),0)</f>
        <v>0</v>
      </c>
      <c r="K45" s="45">
        <f>IF(AND(K44&gt;0,K44&lt;81.86),ROUNDDOWN(1.53775*(81.86-K44)^1.81,0),0)</f>
        <v>0</v>
      </c>
      <c r="L45" s="45">
        <f>IF(AND(L44&gt;0,L44&lt;28.26),ROUNDDOWN(5.74352*(28.26-L44)^1.92,0),0)</f>
        <v>0</v>
      </c>
      <c r="M45" s="45">
        <f>IF(AND(M44&gt;4),ROUNDDOWN(12.91*(M44-4)^1.1,0),0)</f>
        <v>0</v>
      </c>
      <c r="N45" s="45">
        <f>IF(AND(N44&gt;100),ROUNDDOWN(0.2797*(N44-100)^1.35,0),0)</f>
        <v>0</v>
      </c>
      <c r="O45" s="45">
        <f>IF(AND(O44&gt;7),ROUNDDOWN(10.14*(O44-7)^1.08,0),0)</f>
        <v>0</v>
      </c>
      <c r="P45" s="80">
        <f>IF(AND(P44&gt;0,(P44*60+R44)&lt;480),ROUNDDOWN(0.03768*(480-(P44*60+R44))^1.85,0),0)</f>
        <v>0</v>
      </c>
      <c r="Q45" s="80"/>
      <c r="R45" s="80"/>
      <c r="S45" s="46"/>
    </row>
    <row r="46" ht="11.25" customHeight="1"/>
    <row r="47" ht="9.75" customHeight="1"/>
    <row r="48" spans="2:15" ht="12.75">
      <c r="B48" s="11" t="s">
        <v>39</v>
      </c>
      <c r="L48" s="11" t="s">
        <v>32</v>
      </c>
      <c r="O48" s="11" t="s">
        <v>34</v>
      </c>
    </row>
    <row r="49" spans="2:15" ht="12.75">
      <c r="B49" s="84" t="s">
        <v>102</v>
      </c>
      <c r="C49" s="84"/>
      <c r="D49" s="84"/>
      <c r="E49" s="84"/>
      <c r="F49" s="84"/>
      <c r="G49" s="84"/>
      <c r="H49" s="84"/>
      <c r="I49" s="84"/>
      <c r="L49" s="11" t="s">
        <v>33</v>
      </c>
      <c r="O49" s="11" t="s">
        <v>67</v>
      </c>
    </row>
    <row r="50" spans="2:15" ht="12.75">
      <c r="B50" s="84"/>
      <c r="C50" s="84"/>
      <c r="D50" s="84"/>
      <c r="E50" s="84"/>
      <c r="F50" s="84"/>
      <c r="G50" s="84"/>
      <c r="H50" s="84"/>
      <c r="I50" s="84"/>
      <c r="L50" s="11"/>
      <c r="O50" s="11"/>
    </row>
    <row r="51" spans="1:9" ht="12.75">
      <c r="A51" s="11"/>
      <c r="B51" s="85"/>
      <c r="C51" s="86"/>
      <c r="D51" s="87"/>
      <c r="E51" s="62"/>
      <c r="F51" s="63"/>
      <c r="G51" s="85"/>
      <c r="H51" s="85"/>
      <c r="I51" s="85"/>
    </row>
    <row r="63" ht="12.75" customHeight="1"/>
    <row r="64" ht="11.25" customHeight="1"/>
    <row r="65" ht="9.75" customHeight="1"/>
  </sheetData>
  <mergeCells count="101">
    <mergeCell ref="B49:I51"/>
    <mergeCell ref="P41:R41"/>
    <mergeCell ref="F42:F43"/>
    <mergeCell ref="P43:R43"/>
    <mergeCell ref="F44:F45"/>
    <mergeCell ref="P45:R45"/>
    <mergeCell ref="B42:B43"/>
    <mergeCell ref="C42:C43"/>
    <mergeCell ref="D42:D43"/>
    <mergeCell ref="E42:E43"/>
    <mergeCell ref="B44:B45"/>
    <mergeCell ref="C44:C45"/>
    <mergeCell ref="D44:D45"/>
    <mergeCell ref="E44:E45"/>
    <mergeCell ref="B40:B41"/>
    <mergeCell ref="C40:C41"/>
    <mergeCell ref="D40:D41"/>
    <mergeCell ref="D20:D21"/>
    <mergeCell ref="B26:B27"/>
    <mergeCell ref="C26:C27"/>
    <mergeCell ref="D26:D27"/>
    <mergeCell ref="D38:D39"/>
    <mergeCell ref="C30:C31"/>
    <mergeCell ref="E40:E41"/>
    <mergeCell ref="F40:F41"/>
    <mergeCell ref="P21:R21"/>
    <mergeCell ref="E14:E15"/>
    <mergeCell ref="F14:F15"/>
    <mergeCell ref="P15:R15"/>
    <mergeCell ref="E20:E21"/>
    <mergeCell ref="P19:R19"/>
    <mergeCell ref="E26:E27"/>
    <mergeCell ref="E38:E39"/>
    <mergeCell ref="B20:B21"/>
    <mergeCell ref="B18:B19"/>
    <mergeCell ref="C18:C19"/>
    <mergeCell ref="D18:D19"/>
    <mergeCell ref="C20:C21"/>
    <mergeCell ref="D24:D25"/>
    <mergeCell ref="E24:E25"/>
    <mergeCell ref="F18:F19"/>
    <mergeCell ref="C14:C15"/>
    <mergeCell ref="D14:D15"/>
    <mergeCell ref="E18:E19"/>
    <mergeCell ref="D16:D17"/>
    <mergeCell ref="E16:E17"/>
    <mergeCell ref="F16:F17"/>
    <mergeCell ref="P17:R17"/>
    <mergeCell ref="P13:R13"/>
    <mergeCell ref="B16:B17"/>
    <mergeCell ref="C16:C17"/>
    <mergeCell ref="P31:R31"/>
    <mergeCell ref="F26:F27"/>
    <mergeCell ref="P27:R27"/>
    <mergeCell ref="F20:F21"/>
    <mergeCell ref="F24:F25"/>
    <mergeCell ref="P25:R25"/>
    <mergeCell ref="F38:F39"/>
    <mergeCell ref="P39:R39"/>
    <mergeCell ref="B38:B39"/>
    <mergeCell ref="C38:C39"/>
    <mergeCell ref="P23:R23"/>
    <mergeCell ref="D22:D23"/>
    <mergeCell ref="E22:E23"/>
    <mergeCell ref="D30:D31"/>
    <mergeCell ref="F22:F23"/>
    <mergeCell ref="E30:E31"/>
    <mergeCell ref="E28:E29"/>
    <mergeCell ref="F28:F29"/>
    <mergeCell ref="P29:R29"/>
    <mergeCell ref="F30:F31"/>
    <mergeCell ref="P9:R9"/>
    <mergeCell ref="C12:C13"/>
    <mergeCell ref="B12:B13"/>
    <mergeCell ref="D12:D13"/>
    <mergeCell ref="F12:F13"/>
    <mergeCell ref="E12:E13"/>
    <mergeCell ref="D10:D11"/>
    <mergeCell ref="E10:E11"/>
    <mergeCell ref="F10:F11"/>
    <mergeCell ref="P11:R11"/>
    <mergeCell ref="P4:S4"/>
    <mergeCell ref="B2:S2"/>
    <mergeCell ref="B7:S7"/>
    <mergeCell ref="D34:D35"/>
    <mergeCell ref="E34:E35"/>
    <mergeCell ref="F34:F35"/>
    <mergeCell ref="P35:R35"/>
    <mergeCell ref="B28:B29"/>
    <mergeCell ref="C28:C29"/>
    <mergeCell ref="D28:D29"/>
    <mergeCell ref="B34:B35"/>
    <mergeCell ref="C34:C35"/>
    <mergeCell ref="B10:B11"/>
    <mergeCell ref="C10:C11"/>
    <mergeCell ref="B22:B23"/>
    <mergeCell ref="C22:C23"/>
    <mergeCell ref="B30:B31"/>
    <mergeCell ref="B14:B15"/>
    <mergeCell ref="B24:B25"/>
    <mergeCell ref="C24:C25"/>
  </mergeCells>
  <printOptions horizontalCentered="1"/>
  <pageMargins left="0.3937007874015748" right="0.3937007874015748" top="0.32" bottom="0.23" header="0.28" footer="0.2"/>
  <pageSetup horizontalDpi="300" verticalDpi="3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workbookViewId="0" topLeftCell="B1">
      <selection activeCell="Q17" sqref="Q17"/>
    </sheetView>
  </sheetViews>
  <sheetFormatPr defaultColWidth="9.00390625" defaultRowHeight="12.75"/>
  <cols>
    <col min="1" max="1" width="2.625" style="0" customWidth="1"/>
    <col min="2" max="2" width="5.375" style="0" customWidth="1"/>
    <col min="3" max="3" width="1.75390625" style="0" customWidth="1"/>
    <col min="4" max="4" width="18.625" style="0" customWidth="1"/>
    <col min="5" max="5" width="7.875" style="0" customWidth="1"/>
    <col min="6" max="6" width="8.25390625" style="0" customWidth="1"/>
    <col min="7" max="7" width="7.625" style="0" customWidth="1"/>
    <col min="8" max="8" width="7.75390625" style="0" customWidth="1"/>
    <col min="9" max="10" width="8.125" style="0" customWidth="1"/>
    <col min="11" max="12" width="8.00390625" style="0" customWidth="1"/>
    <col min="13" max="13" width="3.375" style="0" customWidth="1"/>
    <col min="14" max="14" width="1.875" style="0" customWidth="1"/>
    <col min="15" max="15" width="4.125" style="0" customWidth="1"/>
  </cols>
  <sheetData>
    <row r="1" spans="1:16" ht="18.75">
      <c r="A1" s="1"/>
      <c r="B1" s="1"/>
      <c r="C1" s="2"/>
      <c r="D1" s="3" t="s">
        <v>21</v>
      </c>
      <c r="E1" s="4"/>
      <c r="F1" s="5"/>
      <c r="G1" s="1"/>
      <c r="H1" s="1"/>
      <c r="I1" s="1"/>
      <c r="J1" s="1"/>
      <c r="K1" s="6"/>
      <c r="L1" s="6"/>
      <c r="M1" s="6"/>
      <c r="N1" s="6"/>
      <c r="O1" s="6"/>
      <c r="P1" s="6"/>
    </row>
    <row r="2" spans="1:16" ht="15.75">
      <c r="A2" s="1"/>
      <c r="B2" s="74" t="s">
        <v>53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ht="18.75">
      <c r="A3" s="1"/>
      <c r="B3" s="1"/>
      <c r="C3" s="2"/>
      <c r="D3" s="8"/>
      <c r="E3" s="4"/>
      <c r="F3" s="5"/>
      <c r="G3" s="1"/>
      <c r="H3" s="1"/>
      <c r="I3" s="1"/>
      <c r="J3" s="1"/>
      <c r="K3" s="6"/>
      <c r="L3" s="6"/>
      <c r="M3" s="6"/>
      <c r="N3" s="6"/>
      <c r="O3" s="6"/>
      <c r="P3" s="6"/>
    </row>
    <row r="4" spans="1:16" ht="18.75">
      <c r="A4" s="1"/>
      <c r="B4" s="1"/>
      <c r="C4" s="2"/>
      <c r="D4" s="9" t="s">
        <v>0</v>
      </c>
      <c r="E4" s="10" t="s">
        <v>23</v>
      </c>
      <c r="F4" s="5"/>
      <c r="G4" s="1"/>
      <c r="H4" s="1"/>
      <c r="I4" s="1"/>
      <c r="J4" s="1"/>
      <c r="K4" s="6"/>
      <c r="L4" s="11" t="s">
        <v>1</v>
      </c>
      <c r="N4" s="72" t="s">
        <v>66</v>
      </c>
      <c r="O4" s="73"/>
      <c r="P4" s="73"/>
    </row>
    <row r="5" spans="1:16" ht="18.75">
      <c r="A5" s="1"/>
      <c r="B5" s="1"/>
      <c r="C5" s="2"/>
      <c r="D5" s="9" t="s">
        <v>2</v>
      </c>
      <c r="E5" s="10" t="s">
        <v>24</v>
      </c>
      <c r="F5" s="5"/>
      <c r="G5" s="1"/>
      <c r="H5" s="1"/>
      <c r="I5" s="1"/>
      <c r="J5" s="1"/>
      <c r="K5" s="6"/>
      <c r="L5" s="6"/>
      <c r="M5" s="6"/>
      <c r="N5" s="6"/>
      <c r="O5" s="6"/>
      <c r="P5" s="6"/>
    </row>
    <row r="6" spans="1:16" ht="18.75">
      <c r="A6" s="1"/>
      <c r="B6" s="1"/>
      <c r="C6" s="2"/>
      <c r="D6" s="9"/>
      <c r="E6" s="12"/>
      <c r="F6" s="5"/>
      <c r="G6" s="1"/>
      <c r="H6" s="1"/>
      <c r="I6" s="1"/>
      <c r="J6" s="1"/>
      <c r="K6" s="6"/>
      <c r="L6" s="6"/>
      <c r="M6" s="6"/>
      <c r="N6" s="6"/>
      <c r="O6" s="6"/>
      <c r="P6" s="6"/>
    </row>
    <row r="7" spans="1:16" ht="15.75">
      <c r="A7" s="13"/>
      <c r="B7" s="74" t="s">
        <v>3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6" ht="15.75">
      <c r="A8" s="14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2.75">
      <c r="A9" s="1"/>
      <c r="B9" s="15" t="s">
        <v>4</v>
      </c>
      <c r="C9" s="16"/>
      <c r="D9" s="17" t="s">
        <v>5</v>
      </c>
      <c r="E9" s="18" t="s">
        <v>6</v>
      </c>
      <c r="F9" s="19" t="s">
        <v>7</v>
      </c>
      <c r="G9" s="19" t="s">
        <v>50</v>
      </c>
      <c r="H9" s="19" t="s">
        <v>11</v>
      </c>
      <c r="I9" s="19" t="s">
        <v>10</v>
      </c>
      <c r="J9" s="19" t="s">
        <v>51</v>
      </c>
      <c r="K9" s="19" t="s">
        <v>9</v>
      </c>
      <c r="L9" s="19" t="s">
        <v>16</v>
      </c>
      <c r="M9" s="64" t="s">
        <v>52</v>
      </c>
      <c r="N9" s="64"/>
      <c r="O9" s="64"/>
      <c r="P9" s="19" t="s">
        <v>18</v>
      </c>
    </row>
    <row r="10" spans="1:16" ht="12.75">
      <c r="A10" s="1"/>
      <c r="B10" s="68">
        <v>1</v>
      </c>
      <c r="C10" s="70" t="s">
        <v>19</v>
      </c>
      <c r="D10" s="75" t="s">
        <v>63</v>
      </c>
      <c r="E10" s="83">
        <v>230491</v>
      </c>
      <c r="F10" s="77" t="s">
        <v>64</v>
      </c>
      <c r="G10" s="40">
        <v>16.46</v>
      </c>
      <c r="H10" s="39">
        <v>132</v>
      </c>
      <c r="I10" s="40">
        <v>8.96</v>
      </c>
      <c r="J10" s="39">
        <v>28.14</v>
      </c>
      <c r="K10" s="50">
        <v>507</v>
      </c>
      <c r="L10" s="40">
        <v>33.36</v>
      </c>
      <c r="M10" s="47">
        <v>2</v>
      </c>
      <c r="N10" s="48" t="s">
        <v>20</v>
      </c>
      <c r="O10" s="57">
        <v>52.59</v>
      </c>
      <c r="P10" s="56"/>
    </row>
    <row r="11" spans="1:16" ht="12.75">
      <c r="A11" s="1"/>
      <c r="B11" s="69"/>
      <c r="C11" s="71"/>
      <c r="D11" s="76"/>
      <c r="E11" s="79"/>
      <c r="F11" s="78"/>
      <c r="G11" s="49">
        <v>659</v>
      </c>
      <c r="H11" s="49">
        <v>429</v>
      </c>
      <c r="I11" s="49">
        <v>462</v>
      </c>
      <c r="J11" s="49">
        <v>620</v>
      </c>
      <c r="K11" s="49">
        <v>578</v>
      </c>
      <c r="L11" s="49">
        <v>540</v>
      </c>
      <c r="M11" s="65">
        <v>437</v>
      </c>
      <c r="N11" s="65"/>
      <c r="O11" s="65"/>
      <c r="P11" s="55">
        <f>G11+H11+I11+J11+K11+L11+M11</f>
        <v>3725</v>
      </c>
    </row>
    <row r="12" spans="2:16" ht="12.75" customHeight="1">
      <c r="B12" s="68">
        <v>2</v>
      </c>
      <c r="C12" s="70" t="s">
        <v>19</v>
      </c>
      <c r="D12" s="75" t="s">
        <v>95</v>
      </c>
      <c r="E12" s="83">
        <v>90</v>
      </c>
      <c r="F12" s="77" t="s">
        <v>45</v>
      </c>
      <c r="G12" s="40">
        <v>16.6</v>
      </c>
      <c r="H12" s="39">
        <v>147</v>
      </c>
      <c r="I12" s="40">
        <v>8.11</v>
      </c>
      <c r="J12" s="40">
        <v>28.54</v>
      </c>
      <c r="K12" s="39">
        <v>444</v>
      </c>
      <c r="L12" s="40">
        <v>22.36</v>
      </c>
      <c r="M12" s="47">
        <v>3</v>
      </c>
      <c r="N12" s="48" t="s">
        <v>20</v>
      </c>
      <c r="O12" s="57">
        <v>24.55</v>
      </c>
      <c r="P12" s="44"/>
    </row>
    <row r="13" spans="2:16" ht="12.75">
      <c r="B13" s="69"/>
      <c r="C13" s="71"/>
      <c r="D13" s="76"/>
      <c r="E13" s="79"/>
      <c r="F13" s="79"/>
      <c r="G13" s="49">
        <v>642</v>
      </c>
      <c r="H13" s="49">
        <v>588</v>
      </c>
      <c r="I13" s="49">
        <v>406</v>
      </c>
      <c r="J13" s="49">
        <v>589</v>
      </c>
      <c r="K13" s="49">
        <v>413</v>
      </c>
      <c r="L13" s="49">
        <v>333</v>
      </c>
      <c r="M13" s="65">
        <v>171</v>
      </c>
      <c r="N13" s="65"/>
      <c r="O13" s="65"/>
      <c r="P13" s="55">
        <f>G13+H13+I13+J13+K13+L13+M13</f>
        <v>3142</v>
      </c>
    </row>
    <row r="14" spans="2:20" ht="12.75">
      <c r="B14" s="1"/>
      <c r="C14" s="2"/>
      <c r="D14" s="14"/>
      <c r="E14" s="20"/>
      <c r="F14" s="2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2:20" ht="12.75">
      <c r="B15" s="1"/>
      <c r="C15" s="2"/>
      <c r="D15" s="14"/>
      <c r="E15" s="20"/>
      <c r="F15" s="2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7" spans="4:6" ht="12.75">
      <c r="D17" s="14"/>
      <c r="E17" s="20"/>
      <c r="F17" s="21"/>
    </row>
    <row r="18" spans="4:6" ht="12.75">
      <c r="D18" s="51"/>
      <c r="E18" s="51"/>
      <c r="F18" s="51"/>
    </row>
    <row r="19" spans="4:6" ht="12.75">
      <c r="D19" s="51"/>
      <c r="E19" s="51"/>
      <c r="F19" s="51"/>
    </row>
    <row r="21" spans="2:20" ht="12.75">
      <c r="B21" s="11" t="s">
        <v>39</v>
      </c>
      <c r="C21" s="2"/>
      <c r="G21" s="1"/>
      <c r="H21" s="1"/>
      <c r="I21" s="1"/>
      <c r="J21" s="1"/>
      <c r="K21" s="11" t="s">
        <v>32</v>
      </c>
      <c r="M21" s="1"/>
      <c r="N21" s="1"/>
      <c r="O21" s="11" t="s">
        <v>34</v>
      </c>
      <c r="P21" s="1"/>
      <c r="Q21" s="1"/>
      <c r="R21" s="1"/>
      <c r="S21" s="1"/>
      <c r="T21" s="1"/>
    </row>
    <row r="22" spans="2:20" ht="12.75">
      <c r="B22" s="84" t="s">
        <v>101</v>
      </c>
      <c r="C22" s="84"/>
      <c r="D22" s="84"/>
      <c r="E22" s="84"/>
      <c r="F22" s="84"/>
      <c r="G22" s="84"/>
      <c r="H22" s="84"/>
      <c r="I22" s="84"/>
      <c r="J22" s="1"/>
      <c r="K22" s="11" t="s">
        <v>33</v>
      </c>
      <c r="M22" s="1"/>
      <c r="N22" s="1"/>
      <c r="O22" s="11" t="s">
        <v>67</v>
      </c>
      <c r="P22" s="1"/>
      <c r="Q22" s="1"/>
      <c r="R22" s="1"/>
      <c r="S22" s="1"/>
      <c r="T22" s="1"/>
    </row>
    <row r="23" spans="2:20" ht="12.75">
      <c r="B23" s="84"/>
      <c r="C23" s="84"/>
      <c r="D23" s="84"/>
      <c r="E23" s="84"/>
      <c r="F23" s="84"/>
      <c r="G23" s="84"/>
      <c r="H23" s="84"/>
      <c r="I23" s="84"/>
      <c r="J23" s="1"/>
      <c r="K23" s="1"/>
      <c r="L23" s="11"/>
      <c r="M23" s="1"/>
      <c r="N23" s="1"/>
      <c r="O23" s="11"/>
      <c r="P23" s="1"/>
      <c r="Q23" s="1"/>
      <c r="R23" s="1"/>
      <c r="S23" s="1"/>
      <c r="T23" s="1"/>
    </row>
    <row r="27" spans="5:6" ht="12.75">
      <c r="E27" s="53"/>
      <c r="F27" s="53"/>
    </row>
    <row r="28" spans="5:6" ht="12.75">
      <c r="E28" s="53"/>
      <c r="F28" s="53"/>
    </row>
    <row r="29" spans="4:9" ht="12.75">
      <c r="D29" s="9"/>
      <c r="E29" s="54"/>
      <c r="F29" s="52"/>
      <c r="G29" s="9"/>
      <c r="H29" s="54"/>
      <c r="I29" s="52"/>
    </row>
    <row r="30" spans="5:6" ht="12.75">
      <c r="E30" s="53"/>
      <c r="F30" s="53"/>
    </row>
    <row r="31" spans="5:6" ht="12.75">
      <c r="E31" s="53"/>
      <c r="F31" s="53"/>
    </row>
  </sheetData>
  <mergeCells count="17">
    <mergeCell ref="B22:I23"/>
    <mergeCell ref="B2:P2"/>
    <mergeCell ref="N4:P4"/>
    <mergeCell ref="B7:P7"/>
    <mergeCell ref="B12:B13"/>
    <mergeCell ref="C12:C13"/>
    <mergeCell ref="D12:D13"/>
    <mergeCell ref="E12:E13"/>
    <mergeCell ref="M13:O13"/>
    <mergeCell ref="B10:B11"/>
    <mergeCell ref="M9:O9"/>
    <mergeCell ref="F12:F13"/>
    <mergeCell ref="C10:C11"/>
    <mergeCell ref="D10:D11"/>
    <mergeCell ref="E10:E11"/>
    <mergeCell ref="M11:O11"/>
    <mergeCell ref="F10:F11"/>
  </mergeCells>
  <printOptions/>
  <pageMargins left="0.75" right="0.75" top="1" bottom="1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7"/>
  <sheetViews>
    <sheetView showGridLines="0" workbookViewId="0" topLeftCell="A1">
      <selection activeCell="J21" sqref="J21"/>
    </sheetView>
  </sheetViews>
  <sheetFormatPr defaultColWidth="9.00390625" defaultRowHeight="12.75"/>
  <cols>
    <col min="1" max="1" width="3.75390625" style="23" customWidth="1"/>
    <col min="2" max="2" width="1.75390625" style="27" customWidth="1"/>
    <col min="3" max="3" width="28.75390625" style="24" customWidth="1"/>
    <col min="4" max="4" width="8.75390625" style="25" customWidth="1"/>
    <col min="5" max="5" width="10.75390625" style="22" customWidth="1"/>
    <col min="6" max="6" width="6.75390625" style="22" customWidth="1"/>
    <col min="7" max="7" width="12.75390625" style="26" customWidth="1"/>
    <col min="8" max="16384" width="9.125" style="23" customWidth="1"/>
  </cols>
  <sheetData>
    <row r="1" spans="1:3" ht="12.75">
      <c r="A1" s="22"/>
      <c r="B1" s="23"/>
      <c r="C1" s="24" t="s">
        <v>21</v>
      </c>
    </row>
    <row r="2" spans="1:7" ht="15">
      <c r="A2" s="66" t="s">
        <v>22</v>
      </c>
      <c r="B2" s="66"/>
      <c r="C2" s="66"/>
      <c r="D2" s="66"/>
      <c r="E2" s="66"/>
      <c r="F2" s="66"/>
      <c r="G2" s="66"/>
    </row>
    <row r="3" spans="1:7" ht="12.75">
      <c r="A3" s="22"/>
      <c r="B3" s="23"/>
      <c r="C3" s="24" t="s">
        <v>0</v>
      </c>
      <c r="D3" s="27" t="s">
        <v>23</v>
      </c>
      <c r="E3" s="27"/>
      <c r="F3" s="26" t="s">
        <v>1</v>
      </c>
      <c r="G3" s="28">
        <v>40026</v>
      </c>
    </row>
    <row r="4" spans="1:7" ht="12.75">
      <c r="A4" s="22"/>
      <c r="C4" s="24" t="s">
        <v>2</v>
      </c>
      <c r="D4" s="89" t="s">
        <v>24</v>
      </c>
      <c r="E4" s="89"/>
      <c r="F4" s="89"/>
      <c r="G4" s="89"/>
    </row>
    <row r="5" spans="1:6" ht="6" customHeight="1">
      <c r="A5" s="22"/>
      <c r="E5" s="24"/>
      <c r="F5" s="24"/>
    </row>
    <row r="6" spans="1:7" ht="15.75">
      <c r="A6" s="88" t="s">
        <v>3</v>
      </c>
      <c r="B6" s="88"/>
      <c r="C6" s="88"/>
      <c r="D6" s="88"/>
      <c r="E6" s="88"/>
      <c r="F6" s="88"/>
      <c r="G6" s="88"/>
    </row>
    <row r="7" ht="6" customHeight="1"/>
    <row r="8" ht="12.75" customHeight="1">
      <c r="C8" s="29" t="s">
        <v>103</v>
      </c>
    </row>
    <row r="9" spans="1:7" s="13" customFormat="1" ht="11.25" customHeight="1">
      <c r="A9" s="17" t="s">
        <v>25</v>
      </c>
      <c r="B9" s="19"/>
      <c r="C9" s="17" t="s">
        <v>26</v>
      </c>
      <c r="D9" s="18" t="s">
        <v>27</v>
      </c>
      <c r="E9" s="19" t="s">
        <v>7</v>
      </c>
      <c r="F9" s="19" t="s">
        <v>28</v>
      </c>
      <c r="G9" s="30" t="s">
        <v>29</v>
      </c>
    </row>
    <row r="10" spans="1:7" ht="12.75">
      <c r="A10" s="23">
        <v>1</v>
      </c>
      <c r="B10" s="27" t="s">
        <v>19</v>
      </c>
      <c r="C10" s="24" t="s">
        <v>104</v>
      </c>
      <c r="D10" s="25" t="s">
        <v>105</v>
      </c>
      <c r="E10" s="31" t="s">
        <v>43</v>
      </c>
      <c r="G10" s="33">
        <v>33.18</v>
      </c>
    </row>
    <row r="11" spans="1:7" ht="12.75">
      <c r="A11" s="23">
        <v>2</v>
      </c>
      <c r="B11" s="27" t="s">
        <v>19</v>
      </c>
      <c r="C11" s="24" t="s">
        <v>110</v>
      </c>
      <c r="D11" s="25" t="s">
        <v>111</v>
      </c>
      <c r="E11" s="22" t="s">
        <v>112</v>
      </c>
      <c r="G11" s="33">
        <v>35.9</v>
      </c>
    </row>
    <row r="12" spans="1:7" ht="12.75">
      <c r="A12" s="23">
        <v>3</v>
      </c>
      <c r="B12" s="27" t="s">
        <v>19</v>
      </c>
      <c r="C12" s="24" t="s">
        <v>106</v>
      </c>
      <c r="D12" s="25" t="s">
        <v>107</v>
      </c>
      <c r="E12" s="31" t="s">
        <v>43</v>
      </c>
      <c r="G12" s="33">
        <v>38.12</v>
      </c>
    </row>
    <row r="13" spans="1:7" ht="12.75">
      <c r="A13" s="23">
        <v>4</v>
      </c>
      <c r="B13" s="27" t="s">
        <v>19</v>
      </c>
      <c r="C13" s="24" t="s">
        <v>108</v>
      </c>
      <c r="D13" s="25" t="s">
        <v>109</v>
      </c>
      <c r="E13" s="31" t="s">
        <v>43</v>
      </c>
      <c r="G13" s="33">
        <v>38.16</v>
      </c>
    </row>
    <row r="15" ht="12.75">
      <c r="C15" s="29" t="s">
        <v>113</v>
      </c>
    </row>
    <row r="16" spans="1:7" ht="11.25" customHeight="1">
      <c r="A16" s="17" t="s">
        <v>25</v>
      </c>
      <c r="B16" s="19"/>
      <c r="C16" s="17" t="s">
        <v>26</v>
      </c>
      <c r="D16" s="18" t="s">
        <v>27</v>
      </c>
      <c r="E16" s="19" t="s">
        <v>7</v>
      </c>
      <c r="F16" s="19" t="s">
        <v>28</v>
      </c>
      <c r="G16" s="30" t="s">
        <v>29</v>
      </c>
    </row>
    <row r="17" spans="1:7" ht="12.75">
      <c r="A17" s="23">
        <v>1</v>
      </c>
      <c r="B17" s="27" t="s">
        <v>19</v>
      </c>
      <c r="C17" s="24" t="s">
        <v>42</v>
      </c>
      <c r="D17" s="25" t="s">
        <v>72</v>
      </c>
      <c r="E17" s="31" t="s">
        <v>31</v>
      </c>
      <c r="G17" s="33">
        <v>28.3</v>
      </c>
    </row>
    <row r="18" spans="1:7" ht="12.75">
      <c r="A18" s="23">
        <v>2</v>
      </c>
      <c r="B18" s="27" t="s">
        <v>19</v>
      </c>
      <c r="C18" s="24" t="s">
        <v>114</v>
      </c>
      <c r="D18" s="25" t="s">
        <v>105</v>
      </c>
      <c r="E18" s="31" t="s">
        <v>31</v>
      </c>
      <c r="G18" s="33">
        <v>34.96</v>
      </c>
    </row>
    <row r="19" spans="1:7" ht="12.75">
      <c r="A19" s="23">
        <v>3</v>
      </c>
      <c r="B19" s="27" t="s">
        <v>19</v>
      </c>
      <c r="C19" s="24" t="s">
        <v>115</v>
      </c>
      <c r="D19" s="25" t="s">
        <v>105</v>
      </c>
      <c r="E19" s="31" t="s">
        <v>31</v>
      </c>
      <c r="G19" s="33">
        <v>36.13</v>
      </c>
    </row>
    <row r="20" spans="1:7" ht="12.75">
      <c r="A20" s="23">
        <v>4</v>
      </c>
      <c r="B20" s="27" t="s">
        <v>19</v>
      </c>
      <c r="C20" s="24" t="s">
        <v>116</v>
      </c>
      <c r="D20" s="25" t="s">
        <v>109</v>
      </c>
      <c r="E20" s="31" t="s">
        <v>31</v>
      </c>
      <c r="G20" s="33">
        <v>36.61</v>
      </c>
    </row>
    <row r="21" spans="5:7" ht="12.75">
      <c r="E21" s="31"/>
      <c r="G21" s="33"/>
    </row>
    <row r="22" ht="12.75" customHeight="1">
      <c r="C22" s="29" t="s">
        <v>117</v>
      </c>
    </row>
    <row r="23" spans="1:7" s="13" customFormat="1" ht="11.25" customHeight="1">
      <c r="A23" s="17" t="s">
        <v>25</v>
      </c>
      <c r="B23" s="19"/>
      <c r="C23" s="17" t="s">
        <v>26</v>
      </c>
      <c r="D23" s="18" t="s">
        <v>27</v>
      </c>
      <c r="E23" s="19" t="s">
        <v>7</v>
      </c>
      <c r="F23" s="19" t="s">
        <v>28</v>
      </c>
      <c r="G23" s="30" t="s">
        <v>29</v>
      </c>
    </row>
    <row r="24" spans="1:7" s="9" customFormat="1" ht="11.25" customHeight="1">
      <c r="A24" s="60">
        <v>1</v>
      </c>
      <c r="B24" s="58" t="s">
        <v>19</v>
      </c>
      <c r="C24" s="3" t="s">
        <v>104</v>
      </c>
      <c r="D24" s="59" t="s">
        <v>105</v>
      </c>
      <c r="E24" s="58" t="s">
        <v>43</v>
      </c>
      <c r="F24" s="58"/>
      <c r="G24" s="60">
        <v>20.45</v>
      </c>
    </row>
    <row r="25" spans="1:7" s="9" customFormat="1" ht="11.25" customHeight="1">
      <c r="A25" s="60">
        <v>2</v>
      </c>
      <c r="B25" s="58" t="s">
        <v>19</v>
      </c>
      <c r="C25" s="3" t="s">
        <v>118</v>
      </c>
      <c r="D25" s="59" t="s">
        <v>107</v>
      </c>
      <c r="E25" s="58" t="s">
        <v>43</v>
      </c>
      <c r="F25" s="58"/>
      <c r="G25" s="60">
        <v>20.88</v>
      </c>
    </row>
    <row r="26" spans="1:7" s="9" customFormat="1" ht="11.25" customHeight="1">
      <c r="A26" s="60">
        <v>3</v>
      </c>
      <c r="B26" s="58" t="s">
        <v>19</v>
      </c>
      <c r="C26" s="3" t="s">
        <v>119</v>
      </c>
      <c r="D26" s="59" t="s">
        <v>107</v>
      </c>
      <c r="E26" s="58" t="s">
        <v>43</v>
      </c>
      <c r="F26" s="58"/>
      <c r="G26" s="60">
        <v>21.02</v>
      </c>
    </row>
    <row r="27" spans="1:7" s="9" customFormat="1" ht="11.25" customHeight="1">
      <c r="A27" s="60">
        <v>4</v>
      </c>
      <c r="B27" s="58" t="s">
        <v>19</v>
      </c>
      <c r="C27" s="3" t="s">
        <v>108</v>
      </c>
      <c r="D27" s="59" t="s">
        <v>109</v>
      </c>
      <c r="E27" s="58" t="s">
        <v>43</v>
      </c>
      <c r="F27" s="58"/>
      <c r="G27" s="60">
        <v>22.14</v>
      </c>
    </row>
    <row r="28" spans="1:7" s="9" customFormat="1" ht="11.25" customHeight="1">
      <c r="A28" s="60">
        <v>5</v>
      </c>
      <c r="B28" s="58" t="s">
        <v>19</v>
      </c>
      <c r="C28" s="3" t="s">
        <v>106</v>
      </c>
      <c r="D28" s="59" t="s">
        <v>107</v>
      </c>
      <c r="E28" s="58" t="s">
        <v>43</v>
      </c>
      <c r="F28" s="58"/>
      <c r="G28" s="60">
        <v>23.94</v>
      </c>
    </row>
    <row r="29" spans="1:7" s="9" customFormat="1" ht="11.25" customHeight="1">
      <c r="A29" s="60"/>
      <c r="B29" s="58"/>
      <c r="C29" s="3"/>
      <c r="D29" s="59"/>
      <c r="E29" s="58"/>
      <c r="F29" s="58"/>
      <c r="G29" s="60"/>
    </row>
    <row r="30" ht="12.75">
      <c r="C30" s="29" t="s">
        <v>120</v>
      </c>
    </row>
    <row r="31" spans="1:7" ht="11.25" customHeight="1">
      <c r="A31" s="17" t="s">
        <v>25</v>
      </c>
      <c r="B31" s="19"/>
      <c r="C31" s="17" t="s">
        <v>26</v>
      </c>
      <c r="D31" s="18" t="s">
        <v>27</v>
      </c>
      <c r="E31" s="19" t="s">
        <v>7</v>
      </c>
      <c r="F31" s="19"/>
      <c r="G31" s="30" t="s">
        <v>29</v>
      </c>
    </row>
    <row r="32" spans="1:7" ht="12.75">
      <c r="A32" s="23">
        <v>1</v>
      </c>
      <c r="B32" s="27" t="s">
        <v>19</v>
      </c>
      <c r="C32" s="24" t="s">
        <v>42</v>
      </c>
      <c r="D32" s="25" t="s">
        <v>72</v>
      </c>
      <c r="E32" s="22" t="s">
        <v>31</v>
      </c>
      <c r="G32" s="32" t="s">
        <v>121</v>
      </c>
    </row>
    <row r="33" spans="1:7" ht="12.75">
      <c r="A33" s="23">
        <v>2</v>
      </c>
      <c r="B33" s="27" t="s">
        <v>19</v>
      </c>
      <c r="C33" s="24" t="s">
        <v>114</v>
      </c>
      <c r="D33" s="25" t="s">
        <v>105</v>
      </c>
      <c r="E33" s="22" t="s">
        <v>31</v>
      </c>
      <c r="G33" s="32" t="s">
        <v>122</v>
      </c>
    </row>
    <row r="34" spans="1:7" ht="12.75">
      <c r="A34" s="23">
        <v>3</v>
      </c>
      <c r="B34" s="27" t="s">
        <v>19</v>
      </c>
      <c r="C34" s="24" t="s">
        <v>116</v>
      </c>
      <c r="D34" s="25" t="s">
        <v>109</v>
      </c>
      <c r="E34" s="22" t="s">
        <v>31</v>
      </c>
      <c r="G34" s="32" t="s">
        <v>123</v>
      </c>
    </row>
    <row r="35" spans="1:7" ht="12.75">
      <c r="A35" s="23">
        <v>4</v>
      </c>
      <c r="B35" s="27" t="s">
        <v>19</v>
      </c>
      <c r="C35" s="24" t="s">
        <v>115</v>
      </c>
      <c r="D35" s="25" t="s">
        <v>105</v>
      </c>
      <c r="E35" s="22" t="s">
        <v>31</v>
      </c>
      <c r="G35" s="26">
        <v>21.11</v>
      </c>
    </row>
    <row r="37" ht="12.75">
      <c r="C37" s="29" t="s">
        <v>125</v>
      </c>
    </row>
    <row r="38" spans="1:7" ht="11.25" customHeight="1">
      <c r="A38" s="17" t="s">
        <v>25</v>
      </c>
      <c r="B38" s="19"/>
      <c r="C38" s="17" t="s">
        <v>5</v>
      </c>
      <c r="D38" s="18" t="s">
        <v>27</v>
      </c>
      <c r="E38" s="19" t="s">
        <v>7</v>
      </c>
      <c r="F38" s="19"/>
      <c r="G38" s="30" t="s">
        <v>29</v>
      </c>
    </row>
    <row r="39" spans="1:7" s="9" customFormat="1" ht="11.25" customHeight="1">
      <c r="A39" s="60">
        <v>1</v>
      </c>
      <c r="B39" s="58" t="s">
        <v>19</v>
      </c>
      <c r="C39" s="3" t="s">
        <v>46</v>
      </c>
      <c r="D39" s="59" t="s">
        <v>81</v>
      </c>
      <c r="E39" s="58" t="s">
        <v>44</v>
      </c>
      <c r="F39" s="58"/>
      <c r="G39" s="61" t="s">
        <v>126</v>
      </c>
    </row>
    <row r="40" spans="1:7" s="9" customFormat="1" ht="11.25" customHeight="1">
      <c r="A40" s="60">
        <v>2</v>
      </c>
      <c r="B40" s="58" t="s">
        <v>19</v>
      </c>
      <c r="C40" s="3" t="s">
        <v>90</v>
      </c>
      <c r="D40" s="59" t="s">
        <v>127</v>
      </c>
      <c r="E40" s="58" t="s">
        <v>45</v>
      </c>
      <c r="F40" s="58"/>
      <c r="G40" s="61" t="s">
        <v>128</v>
      </c>
    </row>
    <row r="41" spans="1:7" s="9" customFormat="1" ht="11.25" customHeight="1">
      <c r="A41" s="60">
        <v>3</v>
      </c>
      <c r="B41" s="58" t="s">
        <v>19</v>
      </c>
      <c r="C41" s="3" t="s">
        <v>65</v>
      </c>
      <c r="D41" s="59" t="s">
        <v>127</v>
      </c>
      <c r="E41" s="58" t="s">
        <v>45</v>
      </c>
      <c r="F41" s="58"/>
      <c r="G41" s="61" t="s">
        <v>129</v>
      </c>
    </row>
    <row r="42" spans="1:7" s="9" customFormat="1" ht="11.25" customHeight="1">
      <c r="A42" s="60">
        <v>4</v>
      </c>
      <c r="B42" s="58" t="s">
        <v>19</v>
      </c>
      <c r="C42" s="3" t="s">
        <v>91</v>
      </c>
      <c r="D42" s="59" t="s">
        <v>71</v>
      </c>
      <c r="E42" s="58" t="s">
        <v>45</v>
      </c>
      <c r="F42" s="58"/>
      <c r="G42" s="61" t="s">
        <v>130</v>
      </c>
    </row>
    <row r="43" spans="1:7" s="9" customFormat="1" ht="11.25" customHeight="1">
      <c r="A43" s="60">
        <v>5</v>
      </c>
      <c r="B43" s="58" t="s">
        <v>19</v>
      </c>
      <c r="C43" s="9" t="s">
        <v>94</v>
      </c>
      <c r="D43" s="58">
        <v>64</v>
      </c>
      <c r="E43" s="58" t="s">
        <v>45</v>
      </c>
      <c r="G43" s="61" t="s">
        <v>132</v>
      </c>
    </row>
    <row r="44" spans="1:7" s="9" customFormat="1" ht="11.25" customHeight="1">
      <c r="A44" s="60">
        <v>6</v>
      </c>
      <c r="B44" s="58" t="s">
        <v>19</v>
      </c>
      <c r="C44" s="3" t="s">
        <v>89</v>
      </c>
      <c r="D44" s="59" t="s">
        <v>109</v>
      </c>
      <c r="E44" s="58" t="s">
        <v>45</v>
      </c>
      <c r="F44" s="58"/>
      <c r="G44" s="61" t="s">
        <v>131</v>
      </c>
    </row>
    <row r="45" spans="1:7" ht="12.75">
      <c r="A45" s="23">
        <v>7</v>
      </c>
      <c r="B45" s="27" t="s">
        <v>19</v>
      </c>
      <c r="C45" s="24" t="s">
        <v>133</v>
      </c>
      <c r="D45" s="25" t="s">
        <v>134</v>
      </c>
      <c r="E45" s="22" t="s">
        <v>31</v>
      </c>
      <c r="G45" s="32" t="s">
        <v>135</v>
      </c>
    </row>
    <row r="46" spans="1:7" ht="12.75">
      <c r="A46" s="23">
        <v>8</v>
      </c>
      <c r="B46" s="27" t="s">
        <v>19</v>
      </c>
      <c r="C46" s="24" t="s">
        <v>93</v>
      </c>
      <c r="D46" s="25" t="s">
        <v>109</v>
      </c>
      <c r="E46" s="22" t="s">
        <v>45</v>
      </c>
      <c r="G46" s="32" t="s">
        <v>136</v>
      </c>
    </row>
    <row r="47" spans="1:7" ht="12.75">
      <c r="A47" s="23">
        <v>9</v>
      </c>
      <c r="B47" s="27" t="s">
        <v>19</v>
      </c>
      <c r="C47" s="24" t="s">
        <v>92</v>
      </c>
      <c r="D47" s="25" t="s">
        <v>109</v>
      </c>
      <c r="E47" s="22" t="s">
        <v>45</v>
      </c>
      <c r="G47" s="32" t="s">
        <v>137</v>
      </c>
    </row>
    <row r="49" ht="12.75">
      <c r="C49" s="29" t="s">
        <v>55</v>
      </c>
    </row>
    <row r="50" spans="1:7" ht="11.25" customHeight="1">
      <c r="A50" s="17" t="s">
        <v>25</v>
      </c>
      <c r="B50" s="19"/>
      <c r="C50" s="17" t="s">
        <v>26</v>
      </c>
      <c r="D50" s="18" t="s">
        <v>27</v>
      </c>
      <c r="E50" s="19" t="s">
        <v>7</v>
      </c>
      <c r="F50" s="19"/>
      <c r="G50" s="30" t="s">
        <v>29</v>
      </c>
    </row>
    <row r="51" spans="1:7" ht="12.75">
      <c r="A51" s="23">
        <v>1</v>
      </c>
      <c r="B51" s="27" t="s">
        <v>19</v>
      </c>
      <c r="C51" s="24" t="s">
        <v>114</v>
      </c>
      <c r="D51" s="25" t="s">
        <v>105</v>
      </c>
      <c r="E51" s="22" t="s">
        <v>31</v>
      </c>
      <c r="G51" s="32" t="s">
        <v>124</v>
      </c>
    </row>
    <row r="52" ht="12.75">
      <c r="G52" s="33"/>
    </row>
    <row r="53" ht="12.75">
      <c r="C53" s="29" t="s">
        <v>138</v>
      </c>
    </row>
    <row r="54" spans="1:7" ht="11.25" customHeight="1">
      <c r="A54" s="17" t="s">
        <v>25</v>
      </c>
      <c r="B54" s="19"/>
      <c r="C54" s="17" t="s">
        <v>26</v>
      </c>
      <c r="D54" s="18" t="s">
        <v>27</v>
      </c>
      <c r="E54" s="19" t="s">
        <v>7</v>
      </c>
      <c r="F54" s="19"/>
      <c r="G54" s="30" t="s">
        <v>29</v>
      </c>
    </row>
    <row r="55" spans="1:7" ht="12.75">
      <c r="A55" s="23">
        <v>1</v>
      </c>
      <c r="B55" s="27" t="s">
        <v>19</v>
      </c>
      <c r="C55" s="24" t="s">
        <v>115</v>
      </c>
      <c r="D55" s="25" t="s">
        <v>105</v>
      </c>
      <c r="E55" s="22" t="s">
        <v>31</v>
      </c>
      <c r="G55" s="33">
        <v>12.18</v>
      </c>
    </row>
    <row r="56" ht="12.75">
      <c r="G56" s="33"/>
    </row>
    <row r="57" ht="12.75">
      <c r="C57" s="29" t="s">
        <v>139</v>
      </c>
    </row>
    <row r="58" spans="1:7" ht="12.75">
      <c r="A58" s="17" t="s">
        <v>25</v>
      </c>
      <c r="B58" s="19"/>
      <c r="C58" s="17" t="s">
        <v>26</v>
      </c>
      <c r="D58" s="18" t="s">
        <v>27</v>
      </c>
      <c r="E58" s="19" t="s">
        <v>7</v>
      </c>
      <c r="F58" s="19"/>
      <c r="G58" s="30" t="s">
        <v>29</v>
      </c>
    </row>
    <row r="59" spans="1:7" ht="12.75">
      <c r="A59" s="23">
        <v>1</v>
      </c>
      <c r="B59" s="27" t="s">
        <v>19</v>
      </c>
      <c r="C59" s="24" t="s">
        <v>115</v>
      </c>
      <c r="D59" s="25" t="s">
        <v>105</v>
      </c>
      <c r="E59" s="22" t="s">
        <v>31</v>
      </c>
      <c r="G59" s="33">
        <v>30.38</v>
      </c>
    </row>
    <row r="60" spans="1:7" ht="12.75">
      <c r="A60" s="23">
        <v>2</v>
      </c>
      <c r="B60" s="27" t="s">
        <v>19</v>
      </c>
      <c r="C60" s="24" t="s">
        <v>116</v>
      </c>
      <c r="D60" s="25" t="s">
        <v>109</v>
      </c>
      <c r="E60" s="22" t="s">
        <v>31</v>
      </c>
      <c r="G60" s="33">
        <v>27.92</v>
      </c>
    </row>
    <row r="61" spans="1:7" ht="12.75">
      <c r="A61" s="23">
        <v>3</v>
      </c>
      <c r="B61" s="27" t="s">
        <v>19</v>
      </c>
      <c r="C61" s="24" t="s">
        <v>114</v>
      </c>
      <c r="D61" s="25" t="s">
        <v>105</v>
      </c>
      <c r="E61" s="22" t="s">
        <v>31</v>
      </c>
      <c r="G61" s="33">
        <v>19.28</v>
      </c>
    </row>
    <row r="63" ht="12.75">
      <c r="C63" s="29" t="s">
        <v>146</v>
      </c>
    </row>
    <row r="64" spans="1:7" ht="11.25" customHeight="1">
      <c r="A64" s="17" t="s">
        <v>25</v>
      </c>
      <c r="B64" s="19"/>
      <c r="C64" s="17" t="s">
        <v>26</v>
      </c>
      <c r="D64" s="18" t="s">
        <v>27</v>
      </c>
      <c r="E64" s="19" t="s">
        <v>7</v>
      </c>
      <c r="F64" s="19"/>
      <c r="G64" s="30" t="s">
        <v>29</v>
      </c>
    </row>
    <row r="65" spans="1:7" ht="12.75">
      <c r="A65" s="23">
        <v>1</v>
      </c>
      <c r="B65" s="27" t="s">
        <v>19</v>
      </c>
      <c r="C65" s="24" t="s">
        <v>140</v>
      </c>
      <c r="D65" s="25" t="s">
        <v>141</v>
      </c>
      <c r="E65" s="22" t="s">
        <v>88</v>
      </c>
      <c r="G65" s="33">
        <v>59.27</v>
      </c>
    </row>
    <row r="66" spans="1:7" ht="12.75">
      <c r="A66" s="23">
        <v>2</v>
      </c>
      <c r="B66" s="27" t="s">
        <v>19</v>
      </c>
      <c r="C66" s="24" t="s">
        <v>87</v>
      </c>
      <c r="D66" s="25" t="s">
        <v>142</v>
      </c>
      <c r="E66" s="22" t="s">
        <v>143</v>
      </c>
      <c r="G66" s="33">
        <v>55.8</v>
      </c>
    </row>
    <row r="67" spans="1:7" ht="12.75">
      <c r="A67" s="23">
        <v>3</v>
      </c>
      <c r="B67" s="27" t="s">
        <v>19</v>
      </c>
      <c r="C67" s="24" t="s">
        <v>86</v>
      </c>
      <c r="D67" s="25" t="s">
        <v>144</v>
      </c>
      <c r="E67" s="22" t="s">
        <v>40</v>
      </c>
      <c r="G67" s="33">
        <v>45.5</v>
      </c>
    </row>
    <row r="68" spans="1:7" ht="12.75">
      <c r="A68" s="23">
        <v>4</v>
      </c>
      <c r="B68" s="27" t="s">
        <v>19</v>
      </c>
      <c r="C68" s="24" t="s">
        <v>84</v>
      </c>
      <c r="D68" s="25" t="s">
        <v>141</v>
      </c>
      <c r="E68" s="22" t="s">
        <v>40</v>
      </c>
      <c r="G68" s="33">
        <v>42.92</v>
      </c>
    </row>
    <row r="69" spans="1:7" ht="12.75">
      <c r="A69" s="23">
        <v>5</v>
      </c>
      <c r="B69" s="27" t="s">
        <v>19</v>
      </c>
      <c r="C69" s="24" t="s">
        <v>85</v>
      </c>
      <c r="D69" s="25" t="s">
        <v>72</v>
      </c>
      <c r="E69" s="22" t="s">
        <v>40</v>
      </c>
      <c r="G69" s="33">
        <v>41.6</v>
      </c>
    </row>
    <row r="70" ht="12.75">
      <c r="G70" s="33"/>
    </row>
    <row r="71" ht="12.75">
      <c r="C71" s="29" t="s">
        <v>145</v>
      </c>
    </row>
    <row r="72" spans="1:7" ht="12.75">
      <c r="A72" s="17" t="s">
        <v>25</v>
      </c>
      <c r="B72" s="19"/>
      <c r="C72" s="17" t="s">
        <v>26</v>
      </c>
      <c r="D72" s="18" t="s">
        <v>27</v>
      </c>
      <c r="E72" s="19" t="s">
        <v>7</v>
      </c>
      <c r="F72" s="19"/>
      <c r="G72" s="30" t="s">
        <v>29</v>
      </c>
    </row>
    <row r="73" spans="1:7" ht="12.75">
      <c r="A73" s="23">
        <v>1</v>
      </c>
      <c r="B73" s="27" t="s">
        <v>19</v>
      </c>
      <c r="C73" s="24" t="s">
        <v>62</v>
      </c>
      <c r="D73" s="25" t="s">
        <v>111</v>
      </c>
      <c r="E73" s="22" t="s">
        <v>31</v>
      </c>
      <c r="G73" s="33">
        <v>36.82</v>
      </c>
    </row>
    <row r="75" ht="12.75">
      <c r="C75" s="29" t="s">
        <v>147</v>
      </c>
    </row>
    <row r="76" spans="1:7" ht="12.75">
      <c r="A76" s="17" t="s">
        <v>25</v>
      </c>
      <c r="B76" s="19"/>
      <c r="C76" s="17" t="s">
        <v>26</v>
      </c>
      <c r="D76" s="18" t="s">
        <v>27</v>
      </c>
      <c r="E76" s="19" t="s">
        <v>7</v>
      </c>
      <c r="F76" s="19"/>
      <c r="G76" s="30" t="s">
        <v>29</v>
      </c>
    </row>
    <row r="77" spans="1:7" ht="12.75">
      <c r="A77" s="23">
        <v>1</v>
      </c>
      <c r="B77" s="27" t="s">
        <v>19</v>
      </c>
      <c r="C77" s="24" t="s">
        <v>115</v>
      </c>
      <c r="D77" s="25" t="s">
        <v>105</v>
      </c>
      <c r="E77" s="22" t="s">
        <v>31</v>
      </c>
      <c r="G77" s="33">
        <v>24.6</v>
      </c>
    </row>
    <row r="78" spans="1:7" ht="12.75">
      <c r="A78" s="23">
        <v>2</v>
      </c>
      <c r="B78" s="27" t="s">
        <v>19</v>
      </c>
      <c r="C78" s="24" t="s">
        <v>116</v>
      </c>
      <c r="D78" s="25" t="s">
        <v>109</v>
      </c>
      <c r="E78" s="22" t="s">
        <v>31</v>
      </c>
      <c r="G78" s="33">
        <v>17.24</v>
      </c>
    </row>
    <row r="80" ht="12.75">
      <c r="F80" s="26"/>
    </row>
    <row r="81" ht="12.75">
      <c r="F81" s="26"/>
    </row>
    <row r="82" ht="12.75">
      <c r="F82" s="26"/>
    </row>
    <row r="84" spans="1:7" ht="12.75">
      <c r="A84" s="34" t="s">
        <v>148</v>
      </c>
      <c r="G84" s="33"/>
    </row>
    <row r="86" spans="4:7" ht="12.75">
      <c r="D86" s="35" t="s">
        <v>32</v>
      </c>
      <c r="F86" s="67" t="s">
        <v>34</v>
      </c>
      <c r="G86" s="67"/>
    </row>
    <row r="87" spans="4:6" ht="12.75">
      <c r="D87" s="35" t="s">
        <v>33</v>
      </c>
      <c r="F87" s="24" t="s">
        <v>54</v>
      </c>
    </row>
  </sheetData>
  <mergeCells count="4">
    <mergeCell ref="A2:G2"/>
    <mergeCell ref="F86:G86"/>
    <mergeCell ref="A6:G6"/>
    <mergeCell ref="D4:G4"/>
  </mergeCells>
  <printOptions horizontalCentered="1"/>
  <pageMargins left="0.7874015748031497" right="0.7874015748031497" top="0.5905511811023623" bottom="0.7086614173228347" header="0.1968503937007874" footer="0.5118110236220472"/>
  <pageSetup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atleti</dc:creator>
  <cp:keywords/>
  <dc:description/>
  <cp:lastModifiedBy>Martin Mastný</cp:lastModifiedBy>
  <cp:lastPrinted>2009-08-02T21:20:44Z</cp:lastPrinted>
  <dcterms:created xsi:type="dcterms:W3CDTF">2006-07-09T11:01:59Z</dcterms:created>
  <dcterms:modified xsi:type="dcterms:W3CDTF">2009-08-03T07:01:38Z</dcterms:modified>
  <cp:category/>
  <cp:version/>
  <cp:contentType/>
  <cp:contentStatus/>
</cp:coreProperties>
</file>