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50" windowHeight="10245" tabRatio="757" activeTab="9"/>
  </bookViews>
  <sheets>
    <sheet name="Návod" sheetId="1" r:id="rId1"/>
    <sheet name="CELKEM chlapci -běhy elektricky" sheetId="2" r:id="rId2"/>
    <sheet name="100m" sheetId="3" r:id="rId3"/>
    <sheet name="400m" sheetId="4" r:id="rId4"/>
    <sheet name="1500m" sheetId="5" r:id="rId5"/>
    <sheet name="výška" sheetId="6" r:id="rId6"/>
    <sheet name="dálka" sheetId="7" r:id="rId7"/>
    <sheet name="koule" sheetId="8" r:id="rId8"/>
    <sheet name="štafeta" sheetId="9" r:id="rId9"/>
    <sheet name="CELKEM dívky - běhy elektricky" sheetId="10" r:id="rId10"/>
    <sheet name="60m" sheetId="11" r:id="rId11"/>
    <sheet name="200m" sheetId="12" r:id="rId12"/>
    <sheet name="800m" sheetId="13" r:id="rId13"/>
    <sheet name="výška (2)" sheetId="14" r:id="rId14"/>
    <sheet name="dálka (2)" sheetId="15" r:id="rId15"/>
    <sheet name="koule (2)" sheetId="16" r:id="rId16"/>
    <sheet name="štafeta (2)" sheetId="17" r:id="rId17"/>
  </sheets>
  <definedNames/>
  <calcPr fullCalcOnLoad="1"/>
</workbook>
</file>

<file path=xl/sharedStrings.xml><?xml version="1.0" encoding="utf-8"?>
<sst xmlns="http://schemas.openxmlformats.org/spreadsheetml/2006/main" count="807" uniqueCount="325">
  <si>
    <t>400m</t>
  </si>
  <si>
    <t>1500m</t>
  </si>
  <si>
    <t>cm</t>
  </si>
  <si>
    <t>m</t>
  </si>
  <si>
    <t>100m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</si>
  <si>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</si>
  <si>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</si>
  <si>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</si>
  <si>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</si>
  <si>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</si>
  <si>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</si>
  <si>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</si>
  <si>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</si>
  <si>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</si>
  <si>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</si>
  <si>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</si>
  <si>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</si>
  <si>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100 m</t>
  </si>
  <si>
    <t>400 m</t>
  </si>
  <si>
    <t>1500 m</t>
  </si>
  <si>
    <t>pomoc 1500m</t>
  </si>
  <si>
    <t>Škola, obec, ulice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</si>
  <si>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</si>
  <si>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</si>
  <si>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</si>
  <si>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</si>
  <si>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</si>
  <si>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</si>
  <si>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</si>
  <si>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</si>
  <si>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</si>
  <si>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</si>
  <si>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</si>
  <si>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</si>
  <si>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</si>
  <si>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chlapci</t>
  </si>
  <si>
    <t>koule – chlapci</t>
  </si>
  <si>
    <t>dálka – chlapci</t>
  </si>
  <si>
    <t>výška – chlapci</t>
  </si>
  <si>
    <t>1500 m – chlapci</t>
  </si>
  <si>
    <t>400 m – chlapci</t>
  </si>
  <si>
    <t>100 m – chlapci</t>
  </si>
  <si>
    <t>Jména</t>
  </si>
  <si>
    <t>Data řadit podle sloupce G sestupně</t>
  </si>
  <si>
    <t>St.č.</t>
  </si>
  <si>
    <t>Škola, ulice, město</t>
  </si>
  <si>
    <t>řazení dat :</t>
  </si>
  <si>
    <t>Chlapci - elektricky měřené časy</t>
  </si>
  <si>
    <t>označit blok E9.T56</t>
  </si>
  <si>
    <t>Data - Seřadit</t>
  </si>
  <si>
    <t>podle sloupce H - sestupně</t>
  </si>
  <si>
    <t>m : ss,00</t>
  </si>
  <si>
    <t>Data řadit podle sloupce I sestupně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</si>
  <si>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</si>
  <si>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</si>
  <si>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</si>
  <si>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</si>
  <si>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</si>
  <si>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</si>
  <si>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</si>
  <si>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</si>
  <si>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</si>
  <si>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</si>
  <si>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</si>
  <si>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</si>
  <si>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</si>
  <si>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</si>
  <si>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</si>
  <si>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</si>
  <si>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</si>
  <si>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</si>
  <si>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</si>
  <si>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</si>
  <si>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</si>
  <si>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</si>
  <si>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</si>
  <si>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</si>
  <si>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</si>
  <si>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</si>
  <si>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</si>
  <si>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</si>
  <si>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</si>
  <si>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</si>
  <si>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</si>
  <si>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</si>
  <si>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</si>
  <si>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</si>
  <si>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</si>
  <si>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</si>
  <si>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</si>
  <si>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</si>
  <si>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</si>
  <si>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</si>
  <si>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</si>
  <si>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</si>
  <si>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</si>
  <si>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</si>
  <si>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</si>
  <si>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</si>
  <si>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</si>
  <si>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</si>
  <si>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</si>
  <si>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</si>
  <si>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</si>
  <si>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</si>
  <si>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</si>
  <si>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</si>
  <si>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</si>
  <si>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</si>
  <si>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</si>
  <si>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</si>
  <si>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</si>
  <si>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</si>
  <si>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</si>
  <si>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</si>
  <si>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NÁVOD K POUŽITÍ EXCELU - aktualizovaná verze pro rok 2006 - pro kategorii Chlapci, časy elektricky</t>
  </si>
  <si>
    <r>
      <t xml:space="preserve">Například : </t>
    </r>
    <r>
      <rPr>
        <b/>
        <sz val="10"/>
        <rFont val="Arial CE"/>
        <family val="2"/>
      </rPr>
      <t>okres-06-chlapci</t>
    </r>
    <r>
      <rPr>
        <sz val="10"/>
        <rFont val="Arial CE"/>
        <family val="0"/>
      </rPr>
      <t xml:space="preserve"> což označuje okresní kolo v r. 2006, nebo </t>
    </r>
    <r>
      <rPr>
        <b/>
        <sz val="10"/>
        <rFont val="Arial CE"/>
        <family val="2"/>
      </rPr>
      <t>CL-2006-chlapci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</si>
  <si>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kr-HKR06-chlapci</t>
    </r>
    <r>
      <rPr>
        <sz val="10"/>
        <rFont val="Arial CE"/>
        <family val="0"/>
      </rPr>
      <t xml:space="preserve">    což označuje krajské kolo v královéhradeckém kraji v r. 2006.</t>
    </r>
  </si>
  <si>
    <r>
      <t xml:space="preserve">Tento soubor - s názvem </t>
    </r>
    <r>
      <rPr>
        <b/>
        <sz val="10"/>
        <rFont val="Arial CE"/>
        <family val="2"/>
      </rPr>
      <t>CornSW06-Chlapci (elektricke casy).xls</t>
    </r>
    <r>
      <rPr>
        <sz val="10"/>
        <rFont val="Arial CE"/>
        <family val="0"/>
      </rPr>
      <t xml:space="preserve"> - si ponechávejte stále ve stejném stavu </t>
    </r>
  </si>
  <si>
    <t>Jc</t>
  </si>
  <si>
    <t>Gymnázium PdC Tábor</t>
  </si>
  <si>
    <t>SPŠ Tábor</t>
  </si>
  <si>
    <t>SPŠ stavební České Budějovice</t>
  </si>
  <si>
    <t>VOŠ a SPŠ Volyně</t>
  </si>
  <si>
    <t>SŠRV Třeboň</t>
  </si>
  <si>
    <t>SŠ spojů a informatiky Tábor</t>
  </si>
  <si>
    <t>krajské kolo</t>
  </si>
  <si>
    <t>Tábor</t>
  </si>
  <si>
    <t>Dumský David</t>
  </si>
  <si>
    <t>Růžička Patrik</t>
  </si>
  <si>
    <t>Dvořák Jan</t>
  </si>
  <si>
    <t>Urban Michael</t>
  </si>
  <si>
    <t>Lízal Lukáš</t>
  </si>
  <si>
    <t>Slepička Jan</t>
  </si>
  <si>
    <t>Muzika Michal</t>
  </si>
  <si>
    <t>Galia Jan</t>
  </si>
  <si>
    <t>Vosátka Jiří</t>
  </si>
  <si>
    <t>Kloc Ivan</t>
  </si>
  <si>
    <t>Krůta Ondřej</t>
  </si>
  <si>
    <t>Fiala Lukáš</t>
  </si>
  <si>
    <t>Krejčí Lukáš</t>
  </si>
  <si>
    <t>Novák Jakub</t>
  </si>
  <si>
    <t>Vávra Stanislav</t>
  </si>
  <si>
    <t>Werner Marek</t>
  </si>
  <si>
    <t>Votava Vladimír</t>
  </si>
  <si>
    <t>SPŠ Volyně</t>
  </si>
  <si>
    <t>SPŠ ČB</t>
  </si>
  <si>
    <t>GPdC Tábor</t>
  </si>
  <si>
    <t>Spoje Tábor</t>
  </si>
  <si>
    <t>Vondrášek Richard</t>
  </si>
  <si>
    <t>Zvonář Tomáš</t>
  </si>
  <si>
    <t>Hladík Štěpán</t>
  </si>
  <si>
    <t>Krejčí Miloslav</t>
  </si>
  <si>
    <t>Kopecký Patrik</t>
  </si>
  <si>
    <t>Šůs Štěpán</t>
  </si>
  <si>
    <t>Wágner Štěpán</t>
  </si>
  <si>
    <t>Koloušek Jan</t>
  </si>
  <si>
    <t>Přibyl Miroslav</t>
  </si>
  <si>
    <t>Kalivoda Jakub</t>
  </si>
  <si>
    <t>Kraus Ondřej</t>
  </si>
  <si>
    <t>Jánský Šimon</t>
  </si>
  <si>
    <t>Kovářík Tomáš</t>
  </si>
  <si>
    <t>Škrdleta Jakub</t>
  </si>
  <si>
    <t>Šourek Martin</t>
  </si>
  <si>
    <t>Cimerhanzl Martin</t>
  </si>
  <si>
    <t>Lev Tomáš</t>
  </si>
  <si>
    <t>Větrovský Jan</t>
  </si>
  <si>
    <t>Molčík Mojmír</t>
  </si>
  <si>
    <t>Pánek Miroslav</t>
  </si>
  <si>
    <t>Tkadlec Vojtěch</t>
  </si>
  <si>
    <t>Pinc Martin</t>
  </si>
  <si>
    <t>Mikulášek Ondřej</t>
  </si>
  <si>
    <t>Vyhnal Stanislav</t>
  </si>
  <si>
    <t>Feichtinger Dominik</t>
  </si>
  <si>
    <t>Špringer Adam</t>
  </si>
  <si>
    <t>Potůček David</t>
  </si>
  <si>
    <t>Vaněk Filip</t>
  </si>
  <si>
    <t>Hubka Jan</t>
  </si>
  <si>
    <t>Kočvara Ondřej</t>
  </si>
  <si>
    <t>Cais František</t>
  </si>
  <si>
    <t>Brejcha Pavel</t>
  </si>
  <si>
    <t>Dvořák Matěj</t>
  </si>
  <si>
    <t>Dvořák Matouš</t>
  </si>
  <si>
    <t>Kabíček Jan</t>
  </si>
  <si>
    <t>Šourek Martinb</t>
  </si>
  <si>
    <t>Mahdalík Radek</t>
  </si>
  <si>
    <t>Zvolánek Jan</t>
  </si>
  <si>
    <t>Seidl Jan</t>
  </si>
  <si>
    <t>Tichý Daniel</t>
  </si>
  <si>
    <t>Nousek Vladimír</t>
  </si>
  <si>
    <t>Frček Filip</t>
  </si>
  <si>
    <t>Burda Ladislav</t>
  </si>
  <si>
    <t>Mazánek Lumír</t>
  </si>
  <si>
    <t>Němec Petr</t>
  </si>
  <si>
    <t>Bělě Martin</t>
  </si>
  <si>
    <t>Čechtický Jan</t>
  </si>
  <si>
    <t>Šergl Jiří</t>
  </si>
  <si>
    <t>Chládek Roman</t>
  </si>
  <si>
    <t>Holý René</t>
  </si>
  <si>
    <t>Pfeifer Radim</t>
  </si>
  <si>
    <t>Jiránek Aleš</t>
  </si>
  <si>
    <t>-</t>
  </si>
  <si>
    <t>SŠŘV Třeboň</t>
  </si>
  <si>
    <t>SPŠ České Budějovice</t>
  </si>
  <si>
    <t>SPŠ Volyně B</t>
  </si>
  <si>
    <t>Krejčí, Kozlík, Dvořák, Krůta</t>
  </si>
  <si>
    <t>Kalivoda, Dumský, Šůs, Cais</t>
  </si>
  <si>
    <t>Kočvara, Votava, Galia, Hubka</t>
  </si>
  <si>
    <t>Vávra, Vosátka, Urban, Hladík</t>
  </si>
  <si>
    <t>Růžička, Muzika, Potůček, Vaněk</t>
  </si>
  <si>
    <t>Fiala, Krejčí, Feichtinger, Kopecký</t>
  </si>
  <si>
    <t>Lízal, Jánský, Brejcha, Frček</t>
  </si>
  <si>
    <t>Dívky - elektricky měřené časy</t>
  </si>
  <si>
    <t>60 m</t>
  </si>
  <si>
    <t>200 m</t>
  </si>
  <si>
    <t>800 m</t>
  </si>
  <si>
    <t>pomoc 800m</t>
  </si>
  <si>
    <t>60m</t>
  </si>
  <si>
    <t>200m</t>
  </si>
  <si>
    <t>800m</t>
  </si>
  <si>
    <t>Gymnázium Strakonice</t>
  </si>
  <si>
    <t>Gymnázium Soběslav</t>
  </si>
  <si>
    <t>Gymnázium Milevsko</t>
  </si>
  <si>
    <t>Gymnázium J. V. Jirsíka ČB</t>
  </si>
  <si>
    <t>VOŠS a SPgŠ Prachatice</t>
  </si>
  <si>
    <t>OA TGM J. Hradec</t>
  </si>
  <si>
    <t>60 m – dívky</t>
  </si>
  <si>
    <t>Mašková Monika</t>
  </si>
  <si>
    <t>Gym. Soběslav</t>
  </si>
  <si>
    <t>Černá Karolína</t>
  </si>
  <si>
    <t>Gym. Milevsko</t>
  </si>
  <si>
    <t>Langová Tereza</t>
  </si>
  <si>
    <t>SPgŠ Prachatice</t>
  </si>
  <si>
    <t>Czinegová Anna</t>
  </si>
  <si>
    <t>Vašíčková Veronika</t>
  </si>
  <si>
    <t>Jelínková Kateřina</t>
  </si>
  <si>
    <t>Benešová Martina</t>
  </si>
  <si>
    <t>Gym. Strakonice</t>
  </si>
  <si>
    <t>Filipová Barbora</t>
  </si>
  <si>
    <t>Gym. ČB</t>
  </si>
  <si>
    <t>Ilievová Kristýna</t>
  </si>
  <si>
    <t>Kocová Klára</t>
  </si>
  <si>
    <t>Mikešová Eva</t>
  </si>
  <si>
    <t>Křížová Tereza</t>
  </si>
  <si>
    <t>Sebroňová Anežka</t>
  </si>
  <si>
    <t>Němcová Barbora</t>
  </si>
  <si>
    <t>OA J. Hradec</t>
  </si>
  <si>
    <t>Smíšková Lucie</t>
  </si>
  <si>
    <t>Maňásková Tereza</t>
  </si>
  <si>
    <t>Skotnicová Tereza</t>
  </si>
  <si>
    <t>Jirsová Monika</t>
  </si>
  <si>
    <t>Bernardová Kateřina</t>
  </si>
  <si>
    <t>Výletová Tereza</t>
  </si>
  <si>
    <t>200 m – dívky</t>
  </si>
  <si>
    <t>Švejdová Monika</t>
  </si>
  <si>
    <t>Kosková Karolína</t>
  </si>
  <si>
    <t>Panovská Alena</t>
  </si>
  <si>
    <t>Rohlíková Pavla</t>
  </si>
  <si>
    <t>Kuncipálová Hana</t>
  </si>
  <si>
    <t>Juračková Lucie</t>
  </si>
  <si>
    <t>Jedličková Nikola</t>
  </si>
  <si>
    <t>Makovcová Hana</t>
  </si>
  <si>
    <t>Marková Johana</t>
  </si>
  <si>
    <t>Nýdlová Kristýna</t>
  </si>
  <si>
    <t>Hrychová Denisa</t>
  </si>
  <si>
    <t>Lukáčová Lenka</t>
  </si>
  <si>
    <t>800 m – dívky</t>
  </si>
  <si>
    <t>Jeníčková Kateřina</t>
  </si>
  <si>
    <t>Novotná Zuzana</t>
  </si>
  <si>
    <t>Maťhová Žaneta</t>
  </si>
  <si>
    <t>Míková Karolína</t>
  </si>
  <si>
    <t>Simetová Linda</t>
  </si>
  <si>
    <t>Vávrovská Gabriela</t>
  </si>
  <si>
    <t>Svobodová Jana</t>
  </si>
  <si>
    <t>Kloboučníková Denisa</t>
  </si>
  <si>
    <t>Plačková Tereza</t>
  </si>
  <si>
    <t>Burianová Anna</t>
  </si>
  <si>
    <t>Krejčová Olga</t>
  </si>
  <si>
    <t>Krýzová Eva</t>
  </si>
  <si>
    <t>výška – dívky</t>
  </si>
  <si>
    <t>Doležalová Lada</t>
  </si>
  <si>
    <t>Vojtěchová Zuzana</t>
  </si>
  <si>
    <t>Váchová Hana</t>
  </si>
  <si>
    <t>Králová Kateřina</t>
  </si>
  <si>
    <t>Strouhalová Simona</t>
  </si>
  <si>
    <t>Poslušná Dita</t>
  </si>
  <si>
    <t>Řezáčová Karolína</t>
  </si>
  <si>
    <t>Jiříčková Simona</t>
  </si>
  <si>
    <t>Vašíčková Nela</t>
  </si>
  <si>
    <t>Švecová Renata</t>
  </si>
  <si>
    <t>Homolková Lucie</t>
  </si>
  <si>
    <t>Adamcová Petra</t>
  </si>
  <si>
    <t>Zelenková Benedikta</t>
  </si>
  <si>
    <t>Bošková Kateřina</t>
  </si>
  <si>
    <t>NF</t>
  </si>
  <si>
    <t>;</t>
  </si>
  <si>
    <t>dálka – dívky</t>
  </si>
  <si>
    <t>Kašparová Kateřina</t>
  </si>
  <si>
    <t>Struhalová Simona</t>
  </si>
  <si>
    <t>Králová Leontýna</t>
  </si>
  <si>
    <t>Dominová Klára</t>
  </si>
  <si>
    <t>Fixová Karolína</t>
  </si>
  <si>
    <t>Bednářová Adéla</t>
  </si>
  <si>
    <t>koule – dívky</t>
  </si>
  <si>
    <t>Kohoutová Barbora</t>
  </si>
  <si>
    <t>Novotná Aneta</t>
  </si>
  <si>
    <t>Votíková Magdaléna</t>
  </si>
  <si>
    <t>Baloušková Lidmila</t>
  </si>
  <si>
    <t>Končelová Lenka</t>
  </si>
  <si>
    <t>Pfaurová Eliška</t>
  </si>
  <si>
    <t>Matušíková Kateřina</t>
  </si>
  <si>
    <t>dívky</t>
  </si>
  <si>
    <t>Krejčová, Mašková, Vašíčková, Rohlíková</t>
  </si>
  <si>
    <t>Vašíčková, Panovská, Doležalová, Novotná</t>
  </si>
  <si>
    <t>Gymnázium České Budějovice</t>
  </si>
  <si>
    <t>Nýdlová, Bernardová, Jiříčková, Švecová</t>
  </si>
  <si>
    <t>4.</t>
  </si>
  <si>
    <t>Mikešová, Kuncipálová, Kosková, Jeníčková</t>
  </si>
  <si>
    <t>Černá, Kašparová, Maťhová, Illievová</t>
  </si>
  <si>
    <t>Sebroňová, Filipová, Juračková, Švejdová</t>
  </si>
  <si>
    <t>Kocová, Langová, Vávrovská, Simetová</t>
  </si>
  <si>
    <t>OA Jindřichův Hradec</t>
  </si>
  <si>
    <t>Němcová, Výletová, Poslušná, Krýzová</t>
  </si>
  <si>
    <t>Svobodová, Czinegová, Maňásková, Lukáčová</t>
  </si>
  <si>
    <t>Kloboučníková, Řezáčová, Křížová, Hrychová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</si>
</sst>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  <numFmt numFmtId="172" formatCode="[$-405]d\.\ mmmm\ yyyy"/>
    <numFmt numFmtId="173" formatCode="yyyy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1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 horizontal="center"/>
      <protection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3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33" borderId="0" xfId="0" applyFont="1" applyFill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5" borderId="0" xfId="0" applyFont="1" applyFill="1" applyAlignment="1" applyProtection="1">
      <alignment/>
      <protection/>
    </xf>
    <xf numFmtId="168" fontId="0" fillId="0" borderId="0" xfId="0" applyNumberFormat="1" applyAlignment="1" applyProtection="1">
      <alignment horizontal="left"/>
      <protection locked="0"/>
    </xf>
    <xf numFmtId="0" fontId="1" fillId="35" borderId="0" xfId="0" applyFont="1" applyFill="1" applyAlignment="1" applyProtection="1">
      <alignment/>
      <protection locked="0"/>
    </xf>
    <xf numFmtId="0" fontId="5" fillId="35" borderId="0" xfId="0" applyFont="1" applyFill="1" applyAlignment="1" applyProtection="1">
      <alignment horizontal="right"/>
      <protection locked="0"/>
    </xf>
    <xf numFmtId="168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/>
    </xf>
    <xf numFmtId="1" fontId="5" fillId="33" borderId="0" xfId="0" applyNumberFormat="1" applyFont="1" applyFill="1" applyAlignment="1" applyProtection="1">
      <alignment horizontal="center"/>
      <protection/>
    </xf>
    <xf numFmtId="1" fontId="1" fillId="35" borderId="0" xfId="0" applyNumberFormat="1" applyFont="1" applyFill="1" applyAlignment="1" applyProtection="1">
      <alignment horizontal="center"/>
      <protection/>
    </xf>
    <xf numFmtId="164" fontId="1" fillId="35" borderId="0" xfId="0" applyNumberFormat="1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2" fontId="4" fillId="35" borderId="0" xfId="0" applyNumberFormat="1" applyFont="1" applyFill="1" applyAlignment="1" applyProtection="1">
      <alignment horizontal="right"/>
      <protection/>
    </xf>
    <xf numFmtId="2" fontId="1" fillId="35" borderId="0" xfId="0" applyNumberFormat="1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1" fontId="1" fillId="33" borderId="0" xfId="0" applyNumberFormat="1" applyFont="1" applyFill="1" applyAlignment="1" applyProtection="1">
      <alignment/>
      <protection/>
    </xf>
    <xf numFmtId="0" fontId="1" fillId="35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Font="1" applyFill="1" applyAlignment="1">
      <alignment vertical="center"/>
    </xf>
    <xf numFmtId="168" fontId="0" fillId="0" borderId="0" xfId="0" applyNumberFormat="1" applyFont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168" fontId="0" fillId="0" borderId="12" xfId="0" applyNumberFormat="1" applyFont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0" xfId="0" applyFill="1" applyAlignment="1">
      <alignment/>
    </xf>
    <xf numFmtId="0" fontId="0" fillId="33" borderId="0" xfId="0" applyFill="1" applyAlignment="1">
      <alignment horizontal="left"/>
    </xf>
    <xf numFmtId="0" fontId="0" fillId="37" borderId="0" xfId="0" applyFill="1" applyAlignment="1">
      <alignment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 horizontal="center"/>
      <protection locked="0"/>
    </xf>
    <xf numFmtId="0" fontId="1" fillId="39" borderId="0" xfId="0" applyFont="1" applyFill="1" applyAlignment="1" applyProtection="1">
      <alignment/>
      <protection locked="0"/>
    </xf>
    <xf numFmtId="0" fontId="0" fillId="39" borderId="0" xfId="0" applyFill="1" applyAlignment="1" applyProtection="1">
      <alignment/>
      <protection locked="0"/>
    </xf>
    <xf numFmtId="0" fontId="0" fillId="39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2" fontId="0" fillId="35" borderId="0" xfId="0" applyNumberFormat="1" applyFill="1" applyAlignment="1" applyProtection="1">
      <alignment horizontal="right"/>
      <protection locked="0"/>
    </xf>
    <xf numFmtId="0" fontId="0" fillId="35" borderId="0" xfId="0" applyFill="1" applyAlignment="1" applyProtection="1">
      <alignment horizontal="right"/>
      <protection locked="0"/>
    </xf>
    <xf numFmtId="169" fontId="0" fillId="35" borderId="0" xfId="0" applyNumberFormat="1" applyFill="1" applyAlignment="1" applyProtection="1">
      <alignment horizontal="left"/>
      <protection locked="0"/>
    </xf>
    <xf numFmtId="1" fontId="0" fillId="35" borderId="0" xfId="0" applyNumberFormat="1" applyFill="1" applyAlignment="1" applyProtection="1">
      <alignment/>
      <protection locked="0"/>
    </xf>
    <xf numFmtId="1" fontId="0" fillId="35" borderId="0" xfId="0" applyNumberFormat="1" applyFill="1" applyAlignment="1" applyProtection="1">
      <alignment horizontal="right"/>
      <protection locked="0"/>
    </xf>
    <xf numFmtId="0" fontId="2" fillId="39" borderId="0" xfId="0" applyFont="1" applyFill="1" applyAlignment="1" applyProtection="1">
      <alignment horizontal="left"/>
      <protection locked="0"/>
    </xf>
    <xf numFmtId="0" fontId="1" fillId="39" borderId="0" xfId="0" applyFont="1" applyFill="1" applyAlignment="1" applyProtection="1">
      <alignment/>
      <protection/>
    </xf>
    <xf numFmtId="1" fontId="0" fillId="39" borderId="0" xfId="0" applyNumberFormat="1" applyFill="1" applyAlignment="1" applyProtection="1">
      <alignment horizontal="center"/>
      <protection/>
    </xf>
    <xf numFmtId="164" fontId="0" fillId="39" borderId="0" xfId="0" applyNumberFormat="1" applyFill="1" applyAlignment="1" applyProtection="1">
      <alignment/>
      <protection locked="0"/>
    </xf>
    <xf numFmtId="0" fontId="1" fillId="39" borderId="0" xfId="0" applyFont="1" applyFill="1" applyAlignment="1" applyProtection="1">
      <alignment horizontal="left"/>
      <protection locked="0"/>
    </xf>
    <xf numFmtId="0" fontId="3" fillId="35" borderId="0" xfId="0" applyFont="1" applyFill="1" applyAlignment="1" applyProtection="1">
      <alignment horizontal="center"/>
      <protection locked="0"/>
    </xf>
    <xf numFmtId="0" fontId="6" fillId="0" borderId="0" xfId="36" applyFill="1" applyAlignment="1" applyProtection="1">
      <alignment/>
      <protection/>
    </xf>
    <xf numFmtId="173" fontId="0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69" fontId="9" fillId="0" borderId="0" xfId="0" applyNumberFormat="1" applyFont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168" fontId="0" fillId="0" borderId="10" xfId="0" applyNumberFormat="1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/>
      <protection locked="0"/>
    </xf>
    <xf numFmtId="16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right" vertical="center"/>
      <protection locked="0"/>
    </xf>
    <xf numFmtId="168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0" xfId="0" applyNumberFormat="1" applyFill="1" applyAlignment="1" applyProtection="1">
      <alignment horizontal="center"/>
      <protection locked="0"/>
    </xf>
    <xf numFmtId="0" fontId="1" fillId="35" borderId="0" xfId="0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 horizontal="right"/>
      <protection/>
    </xf>
    <xf numFmtId="0" fontId="2" fillId="40" borderId="0" xfId="0" applyFont="1" applyFill="1" applyAlignment="1" applyProtection="1">
      <alignment horizontal="left"/>
      <protection locked="0"/>
    </xf>
    <xf numFmtId="0" fontId="0" fillId="40" borderId="0" xfId="0" applyFill="1" applyAlignment="1" applyProtection="1">
      <alignment/>
      <protection locked="0"/>
    </xf>
    <xf numFmtId="0" fontId="1" fillId="40" borderId="0" xfId="0" applyFont="1" applyFill="1" applyAlignment="1" applyProtection="1">
      <alignment/>
      <protection/>
    </xf>
    <xf numFmtId="1" fontId="0" fillId="40" borderId="0" xfId="0" applyNumberFormat="1" applyFill="1" applyAlignment="1" applyProtection="1">
      <alignment horizontal="center"/>
      <protection/>
    </xf>
    <xf numFmtId="164" fontId="0" fillId="40" borderId="0" xfId="0" applyNumberFormat="1" applyFill="1" applyAlignment="1" applyProtection="1">
      <alignment/>
      <protection locked="0"/>
    </xf>
    <xf numFmtId="0" fontId="0" fillId="40" borderId="0" xfId="0" applyFill="1" applyAlignment="1" applyProtection="1">
      <alignment horizontal="right"/>
      <protection locked="0"/>
    </xf>
    <xf numFmtId="0" fontId="1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2" fontId="0" fillId="36" borderId="0" xfId="0" applyNumberFormat="1" applyFill="1" applyAlignment="1" applyProtection="1">
      <alignment horizontal="right"/>
      <protection locked="0"/>
    </xf>
    <xf numFmtId="0" fontId="0" fillId="36" borderId="0" xfId="0" applyFill="1" applyAlignment="1" applyProtection="1">
      <alignment horizontal="right"/>
      <protection locked="0"/>
    </xf>
    <xf numFmtId="169" fontId="0" fillId="36" borderId="0" xfId="0" applyNumberFormat="1" applyFill="1" applyAlignment="1" applyProtection="1">
      <alignment horizontal="left"/>
      <protection locked="0"/>
    </xf>
    <xf numFmtId="0" fontId="1" fillId="40" borderId="0" xfId="0" applyFont="1" applyFill="1" applyAlignment="1" applyProtection="1">
      <alignment horizontal="left"/>
      <protection locked="0"/>
    </xf>
    <xf numFmtId="0" fontId="1" fillId="40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 horizontal="center"/>
      <protection locked="0"/>
    </xf>
    <xf numFmtId="1" fontId="0" fillId="36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" fillId="36" borderId="0" xfId="0" applyFont="1" applyFill="1" applyAlignment="1" applyProtection="1">
      <alignment horizontal="right"/>
      <protection locked="0"/>
    </xf>
    <xf numFmtId="14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Fill="1" applyAlignment="1" applyProtection="1">
      <alignment horizontal="right"/>
      <protection locked="0"/>
    </xf>
    <xf numFmtId="1" fontId="0" fillId="36" borderId="0" xfId="0" applyNumberFormat="1" applyFill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5" fillId="36" borderId="0" xfId="0" applyFont="1" applyFill="1" applyAlignment="1" applyProtection="1">
      <alignment horizontal="center"/>
      <protection/>
    </xf>
    <xf numFmtId="1" fontId="1" fillId="36" borderId="0" xfId="0" applyNumberFormat="1" applyFont="1" applyFill="1" applyAlignment="1" applyProtection="1">
      <alignment horizontal="center"/>
      <protection/>
    </xf>
    <xf numFmtId="2" fontId="1" fillId="36" borderId="0" xfId="0" applyNumberFormat="1" applyFont="1" applyFill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/>
    </xf>
    <xf numFmtId="0" fontId="4" fillId="36" borderId="0" xfId="0" applyFont="1" applyFill="1" applyAlignment="1" applyProtection="1">
      <alignment horizontal="center"/>
      <protection/>
    </xf>
    <xf numFmtId="2" fontId="4" fillId="36" borderId="0" xfId="0" applyNumberFormat="1" applyFont="1" applyFill="1" applyAlignment="1" applyProtection="1">
      <alignment horizontal="right"/>
      <protection/>
    </xf>
    <xf numFmtId="0" fontId="1" fillId="36" borderId="0" xfId="0" applyFont="1" applyFill="1" applyAlignment="1" applyProtection="1">
      <alignment horizontal="center"/>
      <protection/>
    </xf>
    <xf numFmtId="164" fontId="1" fillId="36" borderId="0" xfId="0" applyNumberFormat="1" applyFont="1" applyFill="1" applyAlignment="1" applyProtection="1">
      <alignment horizontal="center"/>
      <protection/>
    </xf>
    <xf numFmtId="0" fontId="1" fillId="36" borderId="0" xfId="0" applyFont="1" applyFill="1" applyAlignment="1" applyProtection="1">
      <alignment horizontal="left"/>
      <protection/>
    </xf>
    <xf numFmtId="2" fontId="1" fillId="36" borderId="0" xfId="0" applyNumberFormat="1" applyFont="1" applyFill="1" applyAlignment="1" applyProtection="1">
      <alignment horizontal="center"/>
      <protection/>
    </xf>
    <xf numFmtId="0" fontId="1" fillId="36" borderId="0" xfId="0" applyFont="1" applyFill="1" applyAlignment="1" applyProtection="1">
      <alignment horizontal="right"/>
      <protection/>
    </xf>
    <xf numFmtId="0" fontId="0" fillId="36" borderId="0" xfId="0" applyFill="1" applyAlignment="1" applyProtection="1">
      <alignment horizontal="center"/>
      <protection/>
    </xf>
    <xf numFmtId="0" fontId="1" fillId="36" borderId="0" xfId="0" applyFont="1" applyFill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29" fillId="0" borderId="10" xfId="0" applyFont="1" applyFill="1" applyBorder="1" applyAlignment="1">
      <alignment/>
    </xf>
    <xf numFmtId="14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" fillId="41" borderId="10" xfId="0" applyFont="1" applyFill="1" applyBorder="1" applyAlignment="1">
      <alignment horizontal="center" vertical="center"/>
    </xf>
    <xf numFmtId="0" fontId="1" fillId="41" borderId="0" xfId="0" applyFont="1" applyFill="1" applyAlignment="1">
      <alignment vertical="center"/>
    </xf>
    <xf numFmtId="0" fontId="29" fillId="42" borderId="10" xfId="0" applyFont="1" applyFill="1" applyBorder="1" applyAlignment="1">
      <alignment/>
    </xf>
    <xf numFmtId="14" fontId="29" fillId="43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41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center" vertical="center"/>
    </xf>
    <xf numFmtId="0" fontId="0" fillId="41" borderId="0" xfId="0" applyFont="1" applyFill="1" applyBorder="1" applyAlignment="1">
      <alignment horizontal="right" vertical="center"/>
    </xf>
    <xf numFmtId="0" fontId="0" fillId="41" borderId="0" xfId="0" applyFont="1" applyFill="1" applyAlignment="1">
      <alignment vertical="center"/>
    </xf>
    <xf numFmtId="0" fontId="0" fillId="41" borderId="12" xfId="0" applyFont="1" applyFill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169" fontId="9" fillId="0" borderId="14" xfId="0" applyNumberFormat="1" applyFont="1" applyBorder="1" applyAlignment="1">
      <alignment vertical="center"/>
    </xf>
    <xf numFmtId="0" fontId="0" fillId="41" borderId="15" xfId="0" applyFont="1" applyFill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29" fillId="0" borderId="15" xfId="0" applyFont="1" applyFill="1" applyBorder="1" applyAlignment="1">
      <alignment/>
    </xf>
    <xf numFmtId="14" fontId="29" fillId="0" borderId="15" xfId="0" applyNumberFormat="1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" fillId="41" borderId="15" xfId="0" applyFont="1" applyFill="1" applyBorder="1" applyAlignment="1" applyProtection="1">
      <alignment horizontal="center" vertical="center"/>
      <protection locked="0"/>
    </xf>
    <xf numFmtId="168" fontId="0" fillId="0" borderId="15" xfId="0" applyNumberFormat="1" applyFont="1" applyBorder="1" applyAlignment="1" applyProtection="1">
      <alignment horizontal="center" vertical="center"/>
      <protection locked="0"/>
    </xf>
    <xf numFmtId="0" fontId="2" fillId="41" borderId="15" xfId="0" applyFont="1" applyFill="1" applyBorder="1" applyAlignment="1">
      <alignment horizontal="center" vertical="center"/>
    </xf>
    <xf numFmtId="0" fontId="1" fillId="41" borderId="10" xfId="0" applyFont="1" applyFill="1" applyBorder="1" applyAlignment="1" applyProtection="1">
      <alignment horizontal="center" vertical="center"/>
      <protection locked="0"/>
    </xf>
    <xf numFmtId="0" fontId="29" fillId="0" borderId="10" xfId="0" applyNumberFormat="1" applyFont="1" applyFill="1" applyBorder="1" applyAlignment="1">
      <alignment/>
    </xf>
    <xf numFmtId="0" fontId="1" fillId="41" borderId="0" xfId="0" applyFont="1" applyFill="1" applyAlignment="1" applyProtection="1">
      <alignment horizontal="center" vertical="center"/>
      <protection locked="0"/>
    </xf>
    <xf numFmtId="0" fontId="1" fillId="41" borderId="0" xfId="0" applyFont="1" applyFill="1" applyBorder="1" applyAlignment="1" applyProtection="1">
      <alignment horizontal="center" vertical="center"/>
      <protection locked="0"/>
    </xf>
    <xf numFmtId="0" fontId="1" fillId="41" borderId="12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69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69" fontId="9" fillId="0" borderId="17" xfId="0" applyNumberFormat="1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1" fillId="41" borderId="15" xfId="0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horizontal="center" vertical="center"/>
    </xf>
    <xf numFmtId="0" fontId="1" fillId="41" borderId="0" xfId="0" applyFont="1" applyFill="1" applyAlignment="1">
      <alignment horizontal="center" vertical="center"/>
    </xf>
    <xf numFmtId="0" fontId="1" fillId="41" borderId="0" xfId="0" applyFont="1" applyFill="1" applyBorder="1" applyAlignment="1">
      <alignment horizontal="center" vertical="center"/>
    </xf>
    <xf numFmtId="0" fontId="1" fillId="41" borderId="12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kal@ftvs.cuni.cz%20-%20garant%20sout&#283;&#382;e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J61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3.375" style="23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95" t="s">
        <v>115</v>
      </c>
      <c r="C1" s="50"/>
      <c r="D1" s="50"/>
      <c r="E1" s="50"/>
      <c r="F1" s="104"/>
      <c r="G1" s="104"/>
      <c r="H1" s="104"/>
      <c r="I1" s="104"/>
    </row>
    <row r="2" spans="2:9" ht="12.75">
      <c r="B2" s="96" t="s">
        <v>58</v>
      </c>
      <c r="C2" s="97"/>
      <c r="D2" s="97"/>
      <c r="E2" s="97"/>
      <c r="F2" s="97"/>
      <c r="G2" s="97"/>
      <c r="H2" s="50"/>
      <c r="I2" s="50"/>
    </row>
    <row r="4" spans="1:2" ht="12.75">
      <c r="A4" s="23" t="s">
        <v>59</v>
      </c>
      <c r="B4" s="98" t="s">
        <v>60</v>
      </c>
    </row>
    <row r="5" ht="12.75">
      <c r="B5" t="s">
        <v>61</v>
      </c>
    </row>
    <row r="6" ht="12.75">
      <c r="B6" s="99" t="s">
        <v>62</v>
      </c>
    </row>
    <row r="7" ht="12.75">
      <c r="B7" s="98"/>
    </row>
    <row r="8" spans="1:2" ht="12.75">
      <c r="A8" s="23" t="s">
        <v>63</v>
      </c>
      <c r="B8" t="s">
        <v>64</v>
      </c>
    </row>
    <row r="9" ht="12.75">
      <c r="B9" t="s">
        <v>65</v>
      </c>
    </row>
    <row r="10" ht="12.75">
      <c r="B10" t="s">
        <v>116</v>
      </c>
    </row>
    <row r="11" ht="12.75">
      <c r="B11" t="s">
        <v>117</v>
      </c>
    </row>
    <row r="12" ht="12.75">
      <c r="B12" t="s">
        <v>66</v>
      </c>
    </row>
    <row r="13" ht="12.75">
      <c r="B13" t="s">
        <v>67</v>
      </c>
    </row>
    <row r="15" spans="1:9" ht="12.75">
      <c r="A15" s="23" t="s">
        <v>68</v>
      </c>
      <c r="B15" s="97" t="s">
        <v>118</v>
      </c>
      <c r="C15" s="97"/>
      <c r="D15" s="97"/>
      <c r="E15" s="97"/>
      <c r="F15" s="97"/>
      <c r="G15" s="97"/>
      <c r="H15" s="97"/>
      <c r="I15" s="97"/>
    </row>
    <row r="16" spans="2:9" ht="12.75">
      <c r="B16" s="97" t="s">
        <v>69</v>
      </c>
      <c r="C16" s="97"/>
      <c r="D16" s="97"/>
      <c r="E16" s="97"/>
      <c r="F16" s="97"/>
      <c r="G16" s="97"/>
      <c r="H16" s="97"/>
      <c r="I16" s="97"/>
    </row>
    <row r="17" spans="2:9" ht="12.75">
      <c r="B17" s="97" t="s">
        <v>70</v>
      </c>
      <c r="C17" s="97"/>
      <c r="D17" s="97"/>
      <c r="E17" s="97"/>
      <c r="F17" s="97"/>
      <c r="G17" s="97"/>
      <c r="H17" s="97"/>
      <c r="I17" s="97"/>
    </row>
    <row r="19" spans="1:2" ht="12.75">
      <c r="A19" s="23" t="s">
        <v>71</v>
      </c>
      <c r="B19" s="100" t="s">
        <v>72</v>
      </c>
    </row>
    <row r="20" ht="12.75">
      <c r="B20" t="s">
        <v>73</v>
      </c>
    </row>
    <row r="21" ht="12.75">
      <c r="B21" t="s">
        <v>74</v>
      </c>
    </row>
    <row r="22" ht="12.75">
      <c r="B22" s="100" t="s">
        <v>75</v>
      </c>
    </row>
    <row r="23" ht="12.75">
      <c r="B23" s="100"/>
    </row>
    <row r="24" spans="1:2" ht="12.75">
      <c r="A24" s="23" t="s">
        <v>76</v>
      </c>
      <c r="B24" s="100" t="s">
        <v>77</v>
      </c>
    </row>
    <row r="25" ht="12.75">
      <c r="B25" s="101" t="s">
        <v>78</v>
      </c>
    </row>
    <row r="27" spans="1:2" ht="12.75">
      <c r="A27" s="23" t="s">
        <v>79</v>
      </c>
      <c r="B27" t="s">
        <v>80</v>
      </c>
    </row>
    <row r="28" ht="12.75">
      <c r="B28" t="s">
        <v>81</v>
      </c>
    </row>
    <row r="29" ht="12.75">
      <c r="B29" t="s">
        <v>82</v>
      </c>
    </row>
    <row r="30" ht="12.75">
      <c r="B30" t="s">
        <v>83</v>
      </c>
    </row>
    <row r="32" spans="1:2" ht="12.75">
      <c r="A32" s="23" t="s">
        <v>84</v>
      </c>
      <c r="B32" t="s">
        <v>85</v>
      </c>
    </row>
    <row r="33" ht="12.75">
      <c r="B33" t="s">
        <v>86</v>
      </c>
    </row>
    <row r="34" ht="12.75">
      <c r="B34" t="s">
        <v>87</v>
      </c>
    </row>
    <row r="35" ht="12.75">
      <c r="B35" t="s">
        <v>88</v>
      </c>
    </row>
    <row r="37" spans="1:2" ht="12.75">
      <c r="A37" s="23" t="s">
        <v>89</v>
      </c>
      <c r="B37" t="s">
        <v>90</v>
      </c>
    </row>
    <row r="38" ht="12.75">
      <c r="B38" t="s">
        <v>91</v>
      </c>
    </row>
    <row r="39" ht="12.75">
      <c r="B39" t="s">
        <v>92</v>
      </c>
    </row>
    <row r="40" ht="12.75">
      <c r="B40" s="100" t="s">
        <v>93</v>
      </c>
    </row>
    <row r="42" spans="1:2" ht="12.75">
      <c r="A42" s="23" t="s">
        <v>94</v>
      </c>
      <c r="B42" s="98" t="s">
        <v>95</v>
      </c>
    </row>
    <row r="43" spans="2:9" ht="12.75">
      <c r="B43" s="98" t="s">
        <v>96</v>
      </c>
      <c r="G43" s="50"/>
      <c r="H43" s="50"/>
      <c r="I43" s="50"/>
    </row>
    <row r="44" spans="2:9" ht="12.75">
      <c r="B44" s="102" t="s">
        <v>97</v>
      </c>
      <c r="C44" s="103" t="s">
        <v>98</v>
      </c>
      <c r="E44" s="50"/>
      <c r="F44" s="50"/>
      <c r="G44" s="50"/>
      <c r="I44" s="50"/>
    </row>
    <row r="46" spans="1:2" ht="12.75">
      <c r="A46" s="23" t="s">
        <v>99</v>
      </c>
      <c r="B46" t="s">
        <v>100</v>
      </c>
    </row>
    <row r="47" ht="12.75">
      <c r="B47" t="s">
        <v>101</v>
      </c>
    </row>
    <row r="48" ht="12.75">
      <c r="B48" s="99" t="s">
        <v>102</v>
      </c>
    </row>
    <row r="50" spans="1:2" ht="12.75">
      <c r="A50" s="23" t="s">
        <v>103</v>
      </c>
      <c r="B50" s="99" t="s">
        <v>104</v>
      </c>
    </row>
    <row r="51" ht="12.75">
      <c r="B51" t="s">
        <v>105</v>
      </c>
    </row>
    <row r="52" ht="12.75">
      <c r="B52" s="99" t="s">
        <v>106</v>
      </c>
    </row>
    <row r="53" ht="12.75">
      <c r="B53" t="s">
        <v>107</v>
      </c>
    </row>
    <row r="54" ht="12.75">
      <c r="B54" t="s">
        <v>108</v>
      </c>
    </row>
    <row r="55" ht="12.75">
      <c r="B55" t="s">
        <v>109</v>
      </c>
    </row>
    <row r="57" spans="1:3" ht="12.75">
      <c r="A57" s="23" t="s">
        <v>110</v>
      </c>
      <c r="B57" s="95" t="s">
        <v>111</v>
      </c>
      <c r="C57" s="97"/>
    </row>
    <row r="59" spans="2:10" ht="12.75">
      <c r="B59" s="96" t="s">
        <v>112</v>
      </c>
      <c r="C59" s="97"/>
      <c r="D59" s="97"/>
      <c r="E59" s="97"/>
      <c r="F59" s="97"/>
      <c r="G59" s="97"/>
      <c r="H59" s="97"/>
      <c r="I59" s="50"/>
      <c r="J59" s="50"/>
    </row>
    <row r="60" spans="2:10" ht="12.75">
      <c r="B60" s="96" t="s">
        <v>113</v>
      </c>
      <c r="C60" s="97"/>
      <c r="D60" s="97"/>
      <c r="E60" s="97"/>
      <c r="F60" s="122" t="s">
        <v>114</v>
      </c>
      <c r="I60" s="50"/>
      <c r="J60" s="50"/>
    </row>
    <row r="61" spans="9:10" ht="12.75">
      <c r="I61" s="50"/>
      <c r="J61" s="50"/>
    </row>
  </sheetData>
  <sheetProtection/>
  <hyperlinks>
    <hyperlink ref="F60" r:id="rId1" display="koukal@ftvs.cuni.cz - garant soutěže"/>
  </hyperlinks>
  <printOptions/>
  <pageMargins left="0" right="0" top="0.3937007874015748" bottom="0.3937007874015748" header="0.5118110236220472" footer="0.5118110236220472"/>
  <pageSetup horizontalDpi="360" verticalDpi="36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tabSelected="1" zoomScalePageLayoutView="0" workbookViewId="0" topLeftCell="B1">
      <selection activeCell="E4" sqref="E4"/>
    </sheetView>
  </sheetViews>
  <sheetFormatPr defaultColWidth="9.00390625" defaultRowHeight="12.75"/>
  <cols>
    <col min="1" max="1" width="1.12109375" style="2" hidden="1" customWidth="1"/>
    <col min="2" max="2" width="3.875" style="6" customWidth="1"/>
    <col min="3" max="4" width="0.74609375" style="2" customWidth="1"/>
    <col min="5" max="5" width="28.125" style="2" customWidth="1"/>
    <col min="6" max="6" width="4.625" style="2" customWidth="1"/>
    <col min="7" max="7" width="8.125" style="1" customWidth="1"/>
    <col min="8" max="8" width="7.75390625" style="9" hidden="1" customWidth="1"/>
    <col min="9" max="9" width="0.74609375" style="2" customWidth="1"/>
    <col min="10" max="10" width="5.625" style="74" customWidth="1"/>
    <col min="11" max="11" width="6.125" style="74" customWidth="1"/>
    <col min="12" max="12" width="2.25390625" style="3" customWidth="1"/>
    <col min="13" max="13" width="1.12109375" style="1" customWidth="1"/>
    <col min="14" max="14" width="5.25390625" style="70" customWidth="1"/>
    <col min="15" max="15" width="4.875" style="2" customWidth="1"/>
    <col min="16" max="16" width="5.125" style="2" customWidth="1"/>
    <col min="17" max="17" width="5.375" style="4" customWidth="1"/>
    <col min="18" max="18" width="2.75390625" style="3" customWidth="1"/>
    <col min="19" max="19" width="1.00390625" style="1" customWidth="1"/>
    <col min="20" max="20" width="6.00390625" style="70" customWidth="1"/>
    <col min="21" max="21" width="19.75390625" style="10" hidden="1" customWidth="1"/>
    <col min="22" max="22" width="9.125" style="10" hidden="1" customWidth="1"/>
    <col min="23" max="24" width="9.125" style="7" hidden="1" customWidth="1"/>
    <col min="25" max="25" width="9.125" style="20" hidden="1" customWidth="1"/>
    <col min="26" max="29" width="9.125" style="7" hidden="1" customWidth="1"/>
    <col min="30" max="16384" width="9.125" style="2" customWidth="1"/>
  </cols>
  <sheetData>
    <row r="1" spans="2:20" ht="15.75">
      <c r="B1" s="157" t="s">
        <v>16</v>
      </c>
      <c r="C1" s="158"/>
      <c r="D1" s="158"/>
      <c r="E1" s="158"/>
      <c r="F1" s="158"/>
      <c r="G1" s="159"/>
      <c r="H1" s="160"/>
      <c r="I1" s="158"/>
      <c r="J1" s="161"/>
      <c r="K1" s="161"/>
      <c r="L1" s="162"/>
      <c r="O1" s="163" t="s">
        <v>46</v>
      </c>
      <c r="P1" s="164"/>
      <c r="Q1" s="165"/>
      <c r="R1" s="166"/>
      <c r="S1" s="163"/>
      <c r="T1" s="167"/>
    </row>
    <row r="2" spans="2:20" ht="12.75">
      <c r="B2" s="168" t="s">
        <v>212</v>
      </c>
      <c r="C2" s="169"/>
      <c r="D2" s="158"/>
      <c r="E2" s="158"/>
      <c r="F2" s="158"/>
      <c r="G2" s="159"/>
      <c r="H2" s="160"/>
      <c r="I2" s="158"/>
      <c r="J2" s="161"/>
      <c r="K2" s="161"/>
      <c r="L2" s="162"/>
      <c r="O2" s="164" t="s">
        <v>48</v>
      </c>
      <c r="P2" s="164"/>
      <c r="Q2" s="165"/>
      <c r="R2" s="166"/>
      <c r="S2" s="163"/>
      <c r="T2" s="167"/>
    </row>
    <row r="3" spans="2:20" ht="12.75">
      <c r="B3" s="170" t="s">
        <v>24</v>
      </c>
      <c r="C3" s="164"/>
      <c r="D3" s="164"/>
      <c r="E3" s="16" t="s">
        <v>126</v>
      </c>
      <c r="F3" s="16"/>
      <c r="G3" s="22"/>
      <c r="H3" s="15"/>
      <c r="I3" s="16"/>
      <c r="J3" s="13"/>
      <c r="K3" s="13"/>
      <c r="L3" s="17"/>
      <c r="O3" s="171" t="s">
        <v>49</v>
      </c>
      <c r="P3" s="164"/>
      <c r="Q3" s="165"/>
      <c r="R3" s="166"/>
      <c r="S3" s="163"/>
      <c r="T3" s="167"/>
    </row>
    <row r="4" spans="2:22" ht="12.75">
      <c r="B4" s="170" t="s">
        <v>23</v>
      </c>
      <c r="C4" s="164"/>
      <c r="D4" s="164"/>
      <c r="E4" s="172" t="s">
        <v>127</v>
      </c>
      <c r="G4" s="173" t="s">
        <v>22</v>
      </c>
      <c r="H4" s="15"/>
      <c r="I4" s="13"/>
      <c r="J4" s="174">
        <v>41905</v>
      </c>
      <c r="K4" s="174"/>
      <c r="L4" s="17"/>
      <c r="M4" s="14"/>
      <c r="N4" s="175"/>
      <c r="O4" s="164" t="s">
        <v>50</v>
      </c>
      <c r="P4" s="171"/>
      <c r="Q4" s="165"/>
      <c r="R4" s="176"/>
      <c r="S4" s="163"/>
      <c r="T4" s="167"/>
      <c r="U4" s="177"/>
      <c r="V4" s="177"/>
    </row>
    <row r="5" ht="12.75">
      <c r="W5" s="7" t="s">
        <v>14</v>
      </c>
    </row>
    <row r="6" spans="2:29" ht="12.75">
      <c r="B6" s="21" t="s">
        <v>9</v>
      </c>
      <c r="C6" s="178"/>
      <c r="D6" s="178"/>
      <c r="E6" s="178" t="s">
        <v>21</v>
      </c>
      <c r="F6" s="179" t="s">
        <v>26</v>
      </c>
      <c r="G6" s="76" t="s">
        <v>10</v>
      </c>
      <c r="H6" s="180" t="s">
        <v>10</v>
      </c>
      <c r="I6" s="178"/>
      <c r="J6" s="181" t="s">
        <v>213</v>
      </c>
      <c r="K6" s="181" t="s">
        <v>214</v>
      </c>
      <c r="L6" s="182" t="s">
        <v>215</v>
      </c>
      <c r="M6" s="182"/>
      <c r="N6" s="182"/>
      <c r="O6" s="183" t="s">
        <v>5</v>
      </c>
      <c r="P6" s="183" t="s">
        <v>6</v>
      </c>
      <c r="Q6" s="184" t="s">
        <v>7</v>
      </c>
      <c r="R6" s="182" t="s">
        <v>8</v>
      </c>
      <c r="S6" s="182"/>
      <c r="T6" s="182"/>
      <c r="U6" s="8" t="s">
        <v>216</v>
      </c>
      <c r="V6" s="8" t="s">
        <v>13</v>
      </c>
      <c r="W6" s="7" t="s">
        <v>217</v>
      </c>
      <c r="X6" s="7" t="s">
        <v>218</v>
      </c>
      <c r="Y6" s="20" t="s">
        <v>219</v>
      </c>
      <c r="Z6" s="7" t="s">
        <v>5</v>
      </c>
      <c r="AA6" s="7" t="s">
        <v>6</v>
      </c>
      <c r="AB6" s="7" t="s">
        <v>7</v>
      </c>
      <c r="AC6" s="7" t="s">
        <v>8</v>
      </c>
    </row>
    <row r="7" spans="2:20" ht="12.75">
      <c r="B7" s="185"/>
      <c r="C7" s="178"/>
      <c r="D7" s="178"/>
      <c r="E7" s="178" t="s">
        <v>12</v>
      </c>
      <c r="F7" s="179" t="s">
        <v>25</v>
      </c>
      <c r="G7" s="76" t="s">
        <v>11</v>
      </c>
      <c r="H7" s="180" t="s">
        <v>11</v>
      </c>
      <c r="I7" s="178"/>
      <c r="J7" s="186" t="s">
        <v>15</v>
      </c>
      <c r="K7" s="186" t="s">
        <v>15</v>
      </c>
      <c r="L7" s="187" t="s">
        <v>51</v>
      </c>
      <c r="M7" s="187"/>
      <c r="N7" s="187"/>
      <c r="O7" s="185" t="s">
        <v>2</v>
      </c>
      <c r="P7" s="185" t="s">
        <v>2</v>
      </c>
      <c r="Q7" s="188" t="s">
        <v>3</v>
      </c>
      <c r="R7" s="189" t="s">
        <v>51</v>
      </c>
      <c r="S7" s="189"/>
      <c r="T7" s="189"/>
    </row>
    <row r="8" spans="2:19" ht="12.75">
      <c r="B8" s="190"/>
      <c r="G8" s="163"/>
      <c r="M8" s="163"/>
      <c r="S8" s="163"/>
    </row>
    <row r="9" spans="2:29" ht="12.75">
      <c r="B9" s="24" t="str">
        <f>IF(H9=0,"","1.")</f>
        <v>1.</v>
      </c>
      <c r="E9" s="84" t="s">
        <v>120</v>
      </c>
      <c r="F9" s="2" t="s">
        <v>119</v>
      </c>
      <c r="G9" s="85">
        <f>IF(H9=0,"",H9)</f>
        <v>7515</v>
      </c>
      <c r="H9" s="9">
        <f>SUM(W9:AB10)+AC9</f>
        <v>7515</v>
      </c>
      <c r="J9" s="87">
        <v>8.83</v>
      </c>
      <c r="K9" s="87">
        <v>28.49</v>
      </c>
      <c r="L9" s="3">
        <v>2</v>
      </c>
      <c r="M9" s="191" t="str">
        <f>IF(N9=0,"",":")</f>
        <v>:</v>
      </c>
      <c r="N9" s="70">
        <v>39.74</v>
      </c>
      <c r="O9" s="6">
        <v>160</v>
      </c>
      <c r="P9" s="6">
        <v>476</v>
      </c>
      <c r="Q9" s="4">
        <v>9.46</v>
      </c>
      <c r="R9" s="3">
        <v>2</v>
      </c>
      <c r="S9" s="191" t="str">
        <f>IF(T9=0,"",":")</f>
        <v>:</v>
      </c>
      <c r="T9" s="70">
        <v>37.84</v>
      </c>
      <c r="U9" s="10">
        <f>L9*60+N9</f>
        <v>159.74</v>
      </c>
      <c r="V9" s="10">
        <f>R9*60+T9</f>
        <v>157.84</v>
      </c>
      <c r="W9" s="192">
        <f>IF(J9&gt;0,(INT(POWER(13-J9,1.81)*46.0849)),0)</f>
        <v>610</v>
      </c>
      <c r="X9" s="192">
        <f>IF(K9&gt;0,(INT(POWER(42.5-K9,1.81)*4.99087)),0)</f>
        <v>593</v>
      </c>
      <c r="Y9" s="192">
        <f>IF(N9&lt;&gt;"",(INT(POWER(254-U9,1.88)*0.11193)),0)</f>
        <v>576</v>
      </c>
      <c r="Z9" s="192">
        <f>IF(O9&gt;0,(INT(POWER(O9-75,1.348)*1.84523)),0)</f>
        <v>736</v>
      </c>
      <c r="AA9" s="192">
        <f>IF(P9&gt;0,(INT(POWER(P9-210,1.41)*0.188807)),0)</f>
        <v>495</v>
      </c>
      <c r="AB9" s="192">
        <f>IF(Q9&gt;0,(INT(POWER(Q9-1.5,1.05)*56.0211)),0)</f>
        <v>494</v>
      </c>
      <c r="AC9" s="11">
        <f>IF(T9&lt;&gt;"",(INT(POWER(305.5-V9,1.85)*0.08713)),0)</f>
        <v>898</v>
      </c>
    </row>
    <row r="10" spans="2:28" ht="12.75">
      <c r="B10" s="190"/>
      <c r="G10" s="178"/>
      <c r="H10" s="12">
        <f>H9</f>
        <v>7515</v>
      </c>
      <c r="J10" s="87">
        <v>8.94</v>
      </c>
      <c r="K10" s="87">
        <v>28.69</v>
      </c>
      <c r="L10" s="3">
        <v>2</v>
      </c>
      <c r="M10" s="191" t="str">
        <f>IF(N10=0,"",":")</f>
        <v>:</v>
      </c>
      <c r="N10" s="70">
        <v>58.97</v>
      </c>
      <c r="O10" s="6">
        <v>160</v>
      </c>
      <c r="P10" s="6">
        <v>439</v>
      </c>
      <c r="Q10" s="4">
        <v>8.66</v>
      </c>
      <c r="R10" s="3">
        <v>2</v>
      </c>
      <c r="S10" s="191" t="str">
        <f>IF(T10=0,"",":")</f>
        <v>:</v>
      </c>
      <c r="T10" s="70">
        <v>57.97</v>
      </c>
      <c r="U10" s="10">
        <f>L10*60+N10</f>
        <v>178.97</v>
      </c>
      <c r="W10" s="192">
        <f>IF(J10&gt;0,(INT(POWER(13-J10,1.81)*46.0849)),0)</f>
        <v>582</v>
      </c>
      <c r="X10" s="192">
        <f>IF(K10&gt;0,(INT(POWER(42.5-K10,1.81)*4.99087)),0)</f>
        <v>577</v>
      </c>
      <c r="Y10" s="192">
        <f>IF(N10&lt;&gt;"",(INT(POWER(254-U10,1.88)*0.11193)),0)</f>
        <v>375</v>
      </c>
      <c r="Z10" s="192">
        <f>IF(O10&gt;0,(INT(POWER(O10-75,1.348)*1.84523)),0)</f>
        <v>736</v>
      </c>
      <c r="AA10" s="192">
        <f>IF(P10&gt;0,(INT(POWER(P10-210,1.41)*0.188807)),0)</f>
        <v>401</v>
      </c>
      <c r="AB10" s="192">
        <f>IF(Q10&gt;0,(INT(POWER(Q10-1.5,1.05)*56.0211)),0)</f>
        <v>442</v>
      </c>
    </row>
    <row r="11" spans="2:19" ht="12.75">
      <c r="B11" s="190"/>
      <c r="G11" s="178"/>
      <c r="H11" s="12">
        <f>H9</f>
        <v>7515</v>
      </c>
      <c r="J11" s="87"/>
      <c r="K11" s="87"/>
      <c r="M11" s="163"/>
      <c r="O11" s="6"/>
      <c r="P11" s="6"/>
      <c r="S11" s="191"/>
    </row>
    <row r="12" spans="2:29" ht="12.75">
      <c r="B12" s="24" t="str">
        <f>IF(H12=0,"","2.")</f>
        <v>2.</v>
      </c>
      <c r="E12" s="2" t="s">
        <v>220</v>
      </c>
      <c r="F12" s="2" t="s">
        <v>119</v>
      </c>
      <c r="G12" s="85">
        <f>IF(H12=0,"",H12)</f>
        <v>6736</v>
      </c>
      <c r="H12" s="9">
        <f>SUM(W12:AB13)+AC12</f>
        <v>6736</v>
      </c>
      <c r="J12" s="74">
        <v>8.98</v>
      </c>
      <c r="K12" s="74">
        <v>28.42</v>
      </c>
      <c r="L12" s="3">
        <v>2</v>
      </c>
      <c r="M12" s="191" t="str">
        <f>IF(N12=0,"",":")</f>
        <v>:</v>
      </c>
      <c r="N12" s="70">
        <v>33.75</v>
      </c>
      <c r="O12" s="6">
        <v>148</v>
      </c>
      <c r="P12" s="6">
        <v>429</v>
      </c>
      <c r="Q12" s="4">
        <v>9</v>
      </c>
      <c r="R12" s="3">
        <v>2</v>
      </c>
      <c r="S12" s="191" t="str">
        <f>IF(T12=0,"",":")</f>
        <v>:</v>
      </c>
      <c r="T12" s="70">
        <v>44.29</v>
      </c>
      <c r="U12" s="10">
        <f>L12*60+N12</f>
        <v>153.75</v>
      </c>
      <c r="V12" s="10">
        <f>R12*60+T12</f>
        <v>164.29</v>
      </c>
      <c r="W12" s="192">
        <f>IF(J12&gt;0,(INT(POWER(13-J12,1.81)*46.0849)),0)</f>
        <v>571</v>
      </c>
      <c r="X12" s="192">
        <f>IF(K12&gt;0,(INT(POWER(42.5-K12,1.81)*4.99087)),0)</f>
        <v>598</v>
      </c>
      <c r="Y12" s="192">
        <f>IF(N12&lt;&gt;"",(INT(POWER(254-U12,1.88)*0.11193)),0)</f>
        <v>647</v>
      </c>
      <c r="Z12" s="192">
        <f>IF(O12&gt;0,(INT(POWER(O12-75,1.348)*1.84523)),0)</f>
        <v>599</v>
      </c>
      <c r="AA12" s="192">
        <f>IF(P12&gt;0,(INT(POWER(P12-210,1.41)*0.188807)),0)</f>
        <v>376</v>
      </c>
      <c r="AB12" s="192">
        <f>IF(Q12&gt;0,(INT(POWER(Q12-1.5,1.05)*56.0211)),0)</f>
        <v>464</v>
      </c>
      <c r="AC12" s="11">
        <f>IF(T12&lt;&gt;"",(INT(POWER(305.5-V12,1.85)*0.08713)),0)</f>
        <v>826</v>
      </c>
    </row>
    <row r="13" spans="2:28" ht="12.75">
      <c r="B13" s="190"/>
      <c r="G13" s="178"/>
      <c r="H13" s="12">
        <f>H12</f>
        <v>6736</v>
      </c>
      <c r="J13" s="74">
        <v>9.13</v>
      </c>
      <c r="K13" s="74">
        <v>30.55</v>
      </c>
      <c r="L13" s="3">
        <v>3</v>
      </c>
      <c r="M13" s="191" t="str">
        <f>IF(N13=0,"",":")</f>
        <v>:</v>
      </c>
      <c r="N13" s="70">
        <v>0.3</v>
      </c>
      <c r="O13" s="6">
        <v>140</v>
      </c>
      <c r="P13" s="6">
        <v>427</v>
      </c>
      <c r="Q13" s="4">
        <v>8.52</v>
      </c>
      <c r="S13" s="191">
        <f>IF(T13=0,"",":")</f>
      </c>
      <c r="U13" s="10">
        <f>L13*60+N13</f>
        <v>180.3</v>
      </c>
      <c r="W13" s="192">
        <f>IF(J13&gt;0,(INT(POWER(13-J13,1.81)*46.0849)),0)</f>
        <v>533</v>
      </c>
      <c r="X13" s="192">
        <f>IF(K13&gt;0,(INT(POWER(42.5-K13,1.81)*4.99087)),0)</f>
        <v>444</v>
      </c>
      <c r="Y13" s="192">
        <f>IF(N13&lt;&gt;"",(INT(POWER(254-U13,1.88)*0.11193)),0)</f>
        <v>362</v>
      </c>
      <c r="Z13" s="192">
        <f>IF(O13&gt;0,(INT(POWER(O13-75,1.348)*1.84523)),0)</f>
        <v>512</v>
      </c>
      <c r="AA13" s="192">
        <f>IF(P13&gt;0,(INT(POWER(P13-210,1.41)*0.188807)),0)</f>
        <v>371</v>
      </c>
      <c r="AB13" s="192">
        <f>IF(Q13&gt;0,(INT(POWER(Q13-1.5,1.05)*56.0211)),0)</f>
        <v>433</v>
      </c>
    </row>
    <row r="14" spans="2:19" ht="12.75">
      <c r="B14" s="190"/>
      <c r="G14" s="178"/>
      <c r="H14" s="12">
        <f>H12</f>
        <v>6736</v>
      </c>
      <c r="M14" s="163"/>
      <c r="S14" s="163"/>
    </row>
    <row r="15" spans="2:29" ht="12.75">
      <c r="B15" s="24" t="str">
        <f>IF(H15=0,"","3.")</f>
        <v>3.</v>
      </c>
      <c r="E15" s="2" t="s">
        <v>221</v>
      </c>
      <c r="F15" s="2" t="s">
        <v>119</v>
      </c>
      <c r="G15" s="85">
        <f>IF(H15=0,"",H15)</f>
        <v>6726</v>
      </c>
      <c r="H15" s="9">
        <f>SUM(W15:AB16)+AC15</f>
        <v>6726</v>
      </c>
      <c r="J15" s="74">
        <v>8.26</v>
      </c>
      <c r="K15" s="74">
        <v>29.6</v>
      </c>
      <c r="L15" s="3">
        <v>3</v>
      </c>
      <c r="M15" s="191" t="str">
        <f>IF(N15=0,"",":")</f>
        <v>:</v>
      </c>
      <c r="N15" s="70">
        <v>11.77</v>
      </c>
      <c r="O15" s="6">
        <v>148</v>
      </c>
      <c r="P15" s="6">
        <v>527</v>
      </c>
      <c r="Q15" s="4">
        <v>11.32</v>
      </c>
      <c r="R15" s="3">
        <v>2</v>
      </c>
      <c r="S15" s="191" t="str">
        <f>IF(T15=0,"",":")</f>
        <v>:</v>
      </c>
      <c r="T15" s="70">
        <v>34.64</v>
      </c>
      <c r="U15" s="10">
        <f>L15*60+N15</f>
        <v>191.77</v>
      </c>
      <c r="V15" s="10">
        <f>R15*60+T15</f>
        <v>154.64</v>
      </c>
      <c r="W15" s="192">
        <f>IF(J15&gt;0,(INT(POWER(13-J15,1.81)*46.0849)),0)</f>
        <v>770</v>
      </c>
      <c r="X15" s="192">
        <f>IF(K15&gt;0,(INT(POWER(42.5-K15,1.81)*4.99087)),0)</f>
        <v>510</v>
      </c>
      <c r="Y15" s="192">
        <f>IF(N15&lt;&gt;"",(INT(POWER(254-U15,1.88)*0.11193)),0)</f>
        <v>264</v>
      </c>
      <c r="Z15" s="192">
        <f>IF(O15&gt;0,(INT(POWER(O15-75,1.348)*1.84523)),0)</f>
        <v>599</v>
      </c>
      <c r="AA15" s="192">
        <f>IF(P15&gt;0,(INT(POWER(P15-210,1.41)*0.188807)),0)</f>
        <v>634</v>
      </c>
      <c r="AB15" s="192">
        <f>IF(Q15&gt;0,(INT(POWER(Q15-1.5,1.05)*56.0211)),0)</f>
        <v>616</v>
      </c>
      <c r="AC15" s="11">
        <f>IF(T15&lt;&gt;"",(INT(POWER(305.5-V15,1.85)*0.08713)),0)</f>
        <v>934</v>
      </c>
    </row>
    <row r="16" spans="2:28" ht="12.75">
      <c r="B16" s="190"/>
      <c r="G16" s="178"/>
      <c r="H16" s="12">
        <f>H15</f>
        <v>6726</v>
      </c>
      <c r="J16" s="74">
        <v>8.94</v>
      </c>
      <c r="K16" s="74">
        <v>31.58</v>
      </c>
      <c r="M16" s="191">
        <f>IF(N16=0,"",":")</f>
      </c>
      <c r="O16" s="6">
        <v>136</v>
      </c>
      <c r="P16" s="6">
        <v>433</v>
      </c>
      <c r="Q16" s="4">
        <v>10.83</v>
      </c>
      <c r="S16" s="191">
        <f>IF(T16=0,"",":")</f>
      </c>
      <c r="U16" s="10">
        <f>L16*60+N16</f>
        <v>0</v>
      </c>
      <c r="W16" s="192">
        <f>IF(J16&gt;0,(INT(POWER(13-J16,1.81)*46.0849)),0)</f>
        <v>582</v>
      </c>
      <c r="X16" s="192">
        <f>IF(K16&gt;0,(INT(POWER(42.5-K16,1.81)*4.99087)),0)</f>
        <v>377</v>
      </c>
      <c r="Y16" s="192">
        <f>IF(N16&lt;&gt;"",(INT(POWER(254-U16,1.88)*0.11193)),0)</f>
        <v>0</v>
      </c>
      <c r="Z16" s="192">
        <f>IF(O16&gt;0,(INT(POWER(O16-75,1.348)*1.84523)),0)</f>
        <v>470</v>
      </c>
      <c r="AA16" s="192">
        <f>IF(P16&gt;0,(INT(POWER(P16-210,1.41)*0.188807)),0)</f>
        <v>386</v>
      </c>
      <c r="AB16" s="192">
        <f>IF(Q16&gt;0,(INT(POWER(Q16-1.5,1.05)*56.0211)),0)</f>
        <v>584</v>
      </c>
    </row>
    <row r="17" spans="2:25" ht="12.75">
      <c r="B17" s="190"/>
      <c r="G17" s="178"/>
      <c r="H17" s="12">
        <f>H15</f>
        <v>6726</v>
      </c>
      <c r="M17" s="163"/>
      <c r="S17" s="163"/>
      <c r="U17" s="10">
        <f>L17*60+N17</f>
        <v>0</v>
      </c>
      <c r="Y17" s="193"/>
    </row>
    <row r="18" spans="2:29" ht="12.75">
      <c r="B18" s="24" t="str">
        <f>IF(H18=0,"","4.")</f>
        <v>4.</v>
      </c>
      <c r="E18" s="2" t="s">
        <v>222</v>
      </c>
      <c r="F18" s="2" t="s">
        <v>119</v>
      </c>
      <c r="G18" s="85">
        <f>IF(H18=0,"",H18)</f>
        <v>6667</v>
      </c>
      <c r="H18" s="9">
        <f>SUM(W18:AB19)+AC18</f>
        <v>6667</v>
      </c>
      <c r="J18" s="74">
        <v>8.77</v>
      </c>
      <c r="K18" s="74">
        <v>29.33</v>
      </c>
      <c r="L18" s="3">
        <v>2</v>
      </c>
      <c r="M18" s="191" t="str">
        <f>IF(N18=0,"",":")</f>
        <v>:</v>
      </c>
      <c r="N18" s="70">
        <v>47.28</v>
      </c>
      <c r="O18" s="6">
        <v>152</v>
      </c>
      <c r="P18" s="6">
        <v>527</v>
      </c>
      <c r="Q18" s="4">
        <v>9.25</v>
      </c>
      <c r="R18" s="3">
        <v>2</v>
      </c>
      <c r="S18" s="191" t="str">
        <f>IF(T18=0,"",":")</f>
        <v>:</v>
      </c>
      <c r="T18" s="70">
        <v>48.74</v>
      </c>
      <c r="U18" s="10">
        <f>L18*60+N18</f>
        <v>167.28</v>
      </c>
      <c r="V18" s="10">
        <f>R18*60+T18</f>
        <v>168.74</v>
      </c>
      <c r="W18" s="192">
        <f>IF(J18&gt;0,(INT(POWER(13-J18,1.81)*46.0849)),0)</f>
        <v>626</v>
      </c>
      <c r="X18" s="192">
        <f>IF(K18&gt;0,(INT(POWER(42.5-K18,1.81)*4.99087)),0)</f>
        <v>530</v>
      </c>
      <c r="Y18" s="192">
        <f>IF(N18&lt;&gt;"",(INT(POWER(254-U18,1.88)*0.11193)),0)</f>
        <v>492</v>
      </c>
      <c r="Z18" s="192">
        <f>IF(O18&gt;0,(INT(POWER(O18-75,1.348)*1.84523)),0)</f>
        <v>644</v>
      </c>
      <c r="AA18" s="192">
        <f>IF(P18&gt;0,(INT(POWER(P18-210,1.41)*0.188807)),0)</f>
        <v>634</v>
      </c>
      <c r="AB18" s="192">
        <f>IF(Q18&gt;0,(INT(POWER(Q18-1.5,1.05)*56.0211)),0)</f>
        <v>480</v>
      </c>
      <c r="AC18" s="11">
        <f>IF(T18&lt;&gt;"",(INT(POWER(305.5-V18,1.85)*0.08713)),0)</f>
        <v>779</v>
      </c>
    </row>
    <row r="19" spans="2:28" ht="12.75">
      <c r="B19" s="190"/>
      <c r="G19" s="178"/>
      <c r="H19" s="12">
        <f>H18</f>
        <v>6667</v>
      </c>
      <c r="J19" s="74">
        <v>9.02</v>
      </c>
      <c r="K19" s="74">
        <v>32.87</v>
      </c>
      <c r="L19" s="3">
        <v>2</v>
      </c>
      <c r="M19" s="191" t="str">
        <f>IF(N19=0,"",":")</f>
        <v>:</v>
      </c>
      <c r="N19" s="70">
        <v>59.4</v>
      </c>
      <c r="O19" s="6">
        <v>144</v>
      </c>
      <c r="P19" s="6">
        <v>414</v>
      </c>
      <c r="Q19" s="4">
        <v>7.31</v>
      </c>
      <c r="R19" s="3">
        <v>3</v>
      </c>
      <c r="S19" s="191" t="str">
        <f>IF(T19=0,"",":")</f>
        <v>:</v>
      </c>
      <c r="T19" s="70">
        <v>1.22</v>
      </c>
      <c r="U19" s="10">
        <f>L19*60+N19</f>
        <v>179.4</v>
      </c>
      <c r="W19" s="192">
        <f>IF(J19&gt;0,(INT(POWER(13-J19,1.81)*46.0849)),0)</f>
        <v>561</v>
      </c>
      <c r="X19" s="192">
        <f>IF(K19&gt;0,(INT(POWER(42.5-K19,1.81)*4.99087)),0)</f>
        <v>300</v>
      </c>
      <c r="Y19" s="192">
        <f>IF(N19&lt;&gt;"",(INT(POWER(254-U19,1.88)*0.11193)),0)</f>
        <v>371</v>
      </c>
      <c r="Z19" s="192">
        <f>IF(O19&gt;0,(INT(POWER(O19-75,1.348)*1.84523)),0)</f>
        <v>555</v>
      </c>
      <c r="AA19" s="192">
        <f>IF(P19&gt;0,(INT(POWER(P19-210,1.41)*0.188807)),0)</f>
        <v>340</v>
      </c>
      <c r="AB19" s="192">
        <f>IF(Q19&gt;0,(INT(POWER(Q19-1.5,1.05)*56.0211)),0)</f>
        <v>355</v>
      </c>
    </row>
    <row r="20" spans="2:19" ht="12.75">
      <c r="B20" s="190"/>
      <c r="G20" s="178"/>
      <c r="H20" s="12">
        <f>H18</f>
        <v>6667</v>
      </c>
      <c r="M20" s="163"/>
      <c r="S20" s="163"/>
    </row>
    <row r="21" spans="2:29" ht="12.75">
      <c r="B21" s="24" t="str">
        <f>IF(H21=0,"","5.")</f>
        <v>5.</v>
      </c>
      <c r="E21" s="2" t="s">
        <v>223</v>
      </c>
      <c r="F21" s="2" t="s">
        <v>119</v>
      </c>
      <c r="G21" s="85">
        <f>IF(H21=0,"",H21)</f>
        <v>6586</v>
      </c>
      <c r="H21" s="9">
        <f>SUM(W21:AB22)+AC21</f>
        <v>6586</v>
      </c>
      <c r="J21" s="74">
        <v>8.98</v>
      </c>
      <c r="K21" s="74">
        <v>27.97</v>
      </c>
      <c r="L21" s="3">
        <v>2</v>
      </c>
      <c r="M21" s="191" t="str">
        <f>IF(N21=0,"",":")</f>
        <v>:</v>
      </c>
      <c r="N21" s="70">
        <v>52.71</v>
      </c>
      <c r="O21" s="6">
        <v>140</v>
      </c>
      <c r="P21" s="6">
        <v>454</v>
      </c>
      <c r="Q21" s="4">
        <v>10.63</v>
      </c>
      <c r="R21" s="3">
        <v>2</v>
      </c>
      <c r="S21" s="191" t="str">
        <f>IF(T21=0,"",":")</f>
        <v>:</v>
      </c>
      <c r="T21" s="70">
        <v>43.11</v>
      </c>
      <c r="U21" s="10">
        <f>L21*60+N21</f>
        <v>172.71</v>
      </c>
      <c r="V21" s="10">
        <f>R21*60+T21</f>
        <v>163.11</v>
      </c>
      <c r="W21" s="192">
        <f>IF(J21&gt;0,(INT(POWER(13-J21,1.81)*46.0849)),0)</f>
        <v>571</v>
      </c>
      <c r="X21" s="192">
        <f>IF(K21&gt;0,(INT(POWER(42.5-K21,1.81)*4.99087)),0)</f>
        <v>633</v>
      </c>
      <c r="Y21" s="192">
        <f>IF(N21&lt;&gt;"",(INT(POWER(254-U21,1.88)*0.11193)),0)</f>
        <v>436</v>
      </c>
      <c r="Z21" s="192">
        <f>IF(O21&gt;0,(INT(POWER(O21-75,1.348)*1.84523)),0)</f>
        <v>512</v>
      </c>
      <c r="AA21" s="192">
        <f>IF(P21&gt;0,(INT(POWER(P21-210,1.41)*0.188807)),0)</f>
        <v>438</v>
      </c>
      <c r="AB21" s="192">
        <f>IF(Q21&gt;0,(INT(POWER(Q21-1.5,1.05)*56.0211)),0)</f>
        <v>571</v>
      </c>
      <c r="AC21" s="11">
        <f>IF(T21&lt;&gt;"",(INT(POWER(305.5-V21,1.85)*0.08713)),0)</f>
        <v>839</v>
      </c>
    </row>
    <row r="22" spans="2:28" ht="12.75">
      <c r="B22" s="190"/>
      <c r="G22" s="178"/>
      <c r="H22" s="12">
        <f>H21</f>
        <v>6586</v>
      </c>
      <c r="J22" s="74">
        <v>9.34</v>
      </c>
      <c r="K22" s="74">
        <v>30.95</v>
      </c>
      <c r="L22" s="3">
        <v>2</v>
      </c>
      <c r="M22" s="191" t="str">
        <f>IF(N22=0,"",":")</f>
        <v>:</v>
      </c>
      <c r="N22" s="70">
        <v>54.56</v>
      </c>
      <c r="O22" s="6">
        <v>136</v>
      </c>
      <c r="P22" s="6">
        <v>447</v>
      </c>
      <c r="Q22" s="4">
        <v>7.67</v>
      </c>
      <c r="R22" s="3">
        <v>2</v>
      </c>
      <c r="S22" s="191" t="str">
        <f>IF(T22=0,"",":")</f>
        <v>:</v>
      </c>
      <c r="T22" s="70">
        <v>50.74</v>
      </c>
      <c r="U22" s="10">
        <f>L22*60+N22</f>
        <v>174.56</v>
      </c>
      <c r="W22" s="192">
        <f>IF(J22&gt;0,(INT(POWER(13-J22,1.81)*46.0849)),0)</f>
        <v>482</v>
      </c>
      <c r="X22" s="192">
        <f>IF(K22&gt;0,(INT(POWER(42.5-K22,1.81)*4.99087)),0)</f>
        <v>418</v>
      </c>
      <c r="Y22" s="192">
        <f>IF(N22&lt;&gt;"",(INT(POWER(254-U22,1.88)*0.11193)),0)</f>
        <v>417</v>
      </c>
      <c r="Z22" s="192">
        <f>IF(O22&gt;0,(INT(POWER(O22-75,1.348)*1.84523)),0)</f>
        <v>470</v>
      </c>
      <c r="AA22" s="192">
        <f>IF(P22&gt;0,(INT(POWER(P22-210,1.41)*0.188807)),0)</f>
        <v>421</v>
      </c>
      <c r="AB22" s="192">
        <f>IF(Q22&gt;0,(INT(POWER(Q22-1.5,1.05)*56.0211)),0)</f>
        <v>378</v>
      </c>
    </row>
    <row r="23" spans="2:19" ht="12.75">
      <c r="B23" s="190"/>
      <c r="G23" s="178"/>
      <c r="H23" s="12">
        <f>H21</f>
        <v>6586</v>
      </c>
      <c r="M23" s="163"/>
      <c r="S23" s="163"/>
    </row>
    <row r="24" spans="2:29" ht="12.75">
      <c r="B24" s="24" t="str">
        <f>IF(H24=0,"","6.")</f>
        <v>6.</v>
      </c>
      <c r="E24" s="2" t="s">
        <v>224</v>
      </c>
      <c r="F24" s="2" t="s">
        <v>119</v>
      </c>
      <c r="G24" s="85">
        <f>IF(H24=0,"",H24)</f>
        <v>5956</v>
      </c>
      <c r="H24" s="9">
        <f>SUM(W24:AB25)+AC24</f>
        <v>5956</v>
      </c>
      <c r="J24" s="87">
        <v>8.8</v>
      </c>
      <c r="K24" s="87">
        <v>29.87</v>
      </c>
      <c r="L24" s="3">
        <v>2</v>
      </c>
      <c r="M24" s="191" t="str">
        <f>IF(N24=0,"",":")</f>
        <v>:</v>
      </c>
      <c r="N24" s="70">
        <v>54.71</v>
      </c>
      <c r="O24" s="6">
        <v>132</v>
      </c>
      <c r="P24" s="6">
        <v>419</v>
      </c>
      <c r="Q24" s="4">
        <v>8.63</v>
      </c>
      <c r="R24" s="3">
        <v>2</v>
      </c>
      <c r="S24" s="191" t="str">
        <f>IF(T24=0,"",":")</f>
        <v>:</v>
      </c>
      <c r="T24" s="70">
        <v>52.3</v>
      </c>
      <c r="U24" s="10">
        <f>L24*60+N24</f>
        <v>174.71</v>
      </c>
      <c r="V24" s="10">
        <f>R24*60+T24</f>
        <v>172.3</v>
      </c>
      <c r="W24" s="192">
        <f>IF(J24&gt;0,(INT(POWER(13-J24,1.81)*46.0849)),0)</f>
        <v>618</v>
      </c>
      <c r="X24" s="192">
        <f>IF(K24&gt;0,(INT(POWER(42.5-K24,1.81)*4.99087)),0)</f>
        <v>491</v>
      </c>
      <c r="Y24" s="192">
        <f>IF(N24&lt;&gt;"",(INT(POWER(254-U24,1.88)*0.11193)),0)</f>
        <v>416</v>
      </c>
      <c r="Z24" s="192">
        <f>IF(O24&gt;0,(INT(POWER(O24-75,1.348)*1.84523)),0)</f>
        <v>429</v>
      </c>
      <c r="AA24" s="192">
        <f>IF(P24&gt;0,(INT(POWER(P24-210,1.41)*0.188807)),0)</f>
        <v>352</v>
      </c>
      <c r="AB24" s="192">
        <f>IF(Q24&gt;0,(INT(POWER(Q24-1.5,1.05)*56.0211)),0)</f>
        <v>440</v>
      </c>
      <c r="AC24" s="11">
        <f>IF(T24&lt;&gt;"",(INT(POWER(305.5-V24,1.85)*0.08713)),0)</f>
        <v>742</v>
      </c>
    </row>
    <row r="25" spans="2:28" ht="12.75">
      <c r="B25" s="190"/>
      <c r="G25" s="178"/>
      <c r="H25" s="12">
        <f>H24</f>
        <v>5956</v>
      </c>
      <c r="J25" s="87">
        <v>9.11</v>
      </c>
      <c r="K25" s="87">
        <v>30.51</v>
      </c>
      <c r="L25" s="3">
        <v>2</v>
      </c>
      <c r="M25" s="191" t="str">
        <f>IF(N25=0,"",":")</f>
        <v>:</v>
      </c>
      <c r="N25" s="70">
        <v>57.77</v>
      </c>
      <c r="O25" s="6">
        <v>124</v>
      </c>
      <c r="P25" s="6">
        <v>403</v>
      </c>
      <c r="Q25" s="4">
        <v>8.5</v>
      </c>
      <c r="S25" s="191">
        <f>IF(T25=0,"",":")</f>
      </c>
      <c r="U25" s="10">
        <f>L25*60+N25</f>
        <v>177.77</v>
      </c>
      <c r="W25" s="192">
        <f>IF(J25&gt;0,(INT(POWER(13-J25,1.81)*46.0849)),0)</f>
        <v>538</v>
      </c>
      <c r="X25" s="192">
        <f>IF(K25&gt;0,(INT(POWER(42.5-K25,1.81)*4.99087)),0)</f>
        <v>447</v>
      </c>
      <c r="Y25" s="192">
        <f>IF(N25&lt;&gt;"",(INT(POWER(254-U25,1.88)*0.11193)),0)</f>
        <v>386</v>
      </c>
      <c r="Z25" s="192">
        <f>IF(O25&gt;0,(INT(POWER(O25-75,1.348)*1.84523)),0)</f>
        <v>350</v>
      </c>
      <c r="AA25" s="192">
        <f>IF(P25&gt;0,(INT(POWER(P25-210,1.41)*0.188807)),0)</f>
        <v>315</v>
      </c>
      <c r="AB25" s="192">
        <f>IF(Q25&gt;0,(INT(POWER(Q25-1.5,1.05)*56.0211)),0)</f>
        <v>432</v>
      </c>
    </row>
    <row r="26" spans="2:19" ht="12.75">
      <c r="B26" s="190"/>
      <c r="G26" s="178"/>
      <c r="H26" s="12">
        <f>H24</f>
        <v>5956</v>
      </c>
      <c r="J26" s="87"/>
      <c r="K26" s="87"/>
      <c r="M26" s="163">
        <f>IF(N26=0,"",":")</f>
      </c>
      <c r="O26" s="6"/>
      <c r="P26" s="6"/>
      <c r="S26" s="163"/>
    </row>
    <row r="27" spans="2:29" ht="12.75">
      <c r="B27" s="24" t="str">
        <f>IF(H27=0,"","7.")</f>
        <v>7.</v>
      </c>
      <c r="E27" s="2" t="s">
        <v>225</v>
      </c>
      <c r="F27" s="2" t="s">
        <v>119</v>
      </c>
      <c r="G27" s="85">
        <f>IF(H27=0,"",H27)</f>
        <v>5308</v>
      </c>
      <c r="H27" s="9">
        <f>SUM(W27:AB28)+AC27</f>
        <v>5308</v>
      </c>
      <c r="J27" s="87">
        <v>9.4</v>
      </c>
      <c r="K27" s="87">
        <v>31.67</v>
      </c>
      <c r="L27" s="3">
        <v>2</v>
      </c>
      <c r="M27" s="191" t="str">
        <f>IF(N27=0,"",":")</f>
        <v>:</v>
      </c>
      <c r="N27" s="70">
        <v>58.08</v>
      </c>
      <c r="O27" s="6">
        <v>144</v>
      </c>
      <c r="P27" s="6">
        <v>412</v>
      </c>
      <c r="Q27" s="4">
        <v>11.62</v>
      </c>
      <c r="R27" s="3">
        <v>2</v>
      </c>
      <c r="S27" s="191" t="str">
        <f>IF(T27=0,"",":")</f>
        <v>:</v>
      </c>
      <c r="T27" s="70">
        <v>54.95</v>
      </c>
      <c r="U27" s="10">
        <f>L27*60+N27</f>
        <v>178.07999999999998</v>
      </c>
      <c r="V27" s="10">
        <f>R27*60+T27</f>
        <v>174.95</v>
      </c>
      <c r="W27" s="192">
        <f>IF(J27&gt;0,(INT(POWER(13-J27,1.81)*46.0849)),0)</f>
        <v>468</v>
      </c>
      <c r="X27" s="192">
        <f>IF(K27&gt;0,(INT(POWER(42.5-K27,1.81)*4.99087)),0)</f>
        <v>372</v>
      </c>
      <c r="Y27" s="192">
        <f>IF(N27&lt;&gt;"",(INT(POWER(254-U27,1.88)*0.11193)),0)</f>
        <v>383</v>
      </c>
      <c r="Z27" s="192">
        <f>IF(O27&gt;0,(INT(POWER(O27-75,1.348)*1.84523)),0)</f>
        <v>555</v>
      </c>
      <c r="AA27" s="192">
        <f>IF(P27&gt;0,(INT(POWER(P27-210,1.41)*0.188807)),0)</f>
        <v>336</v>
      </c>
      <c r="AB27" s="192">
        <f>IF(Q27&gt;0,(INT(POWER(Q27-1.5,1.05)*56.0211)),0)</f>
        <v>636</v>
      </c>
      <c r="AC27" s="11">
        <f>IF(T27&lt;&gt;"",(INT(POWER(305.5-V27,1.85)*0.08713)),0)</f>
        <v>715</v>
      </c>
    </row>
    <row r="28" spans="2:28" ht="12.75">
      <c r="B28" s="190"/>
      <c r="G28" s="178"/>
      <c r="H28" s="12">
        <f>H27</f>
        <v>5308</v>
      </c>
      <c r="J28" s="87">
        <v>9.68</v>
      </c>
      <c r="K28" s="87">
        <v>35.52</v>
      </c>
      <c r="L28" s="3">
        <v>3</v>
      </c>
      <c r="M28" s="191" t="str">
        <f>IF(N28=0,"",":")</f>
        <v>:</v>
      </c>
      <c r="N28" s="70">
        <v>35.2</v>
      </c>
      <c r="O28" s="6">
        <v>132</v>
      </c>
      <c r="P28" s="6">
        <v>412</v>
      </c>
      <c r="Q28" s="4">
        <v>7.98</v>
      </c>
      <c r="S28" s="191">
        <f>IF(T28=0,"",":")</f>
      </c>
      <c r="U28" s="10">
        <f>L28*60+N28</f>
        <v>215.2</v>
      </c>
      <c r="W28" s="192">
        <f>IF(J28&gt;0,(INT(POWER(13-J28,1.81)*46.0849)),0)</f>
        <v>404</v>
      </c>
      <c r="X28" s="192">
        <f>IF(K28&gt;0,(INT(POWER(42.5-K28,1.81)*4.99087)),0)</f>
        <v>168</v>
      </c>
      <c r="Y28" s="192">
        <f>IF(N28&lt;&gt;"",(INT(POWER(254-U28,1.88)*0.11193)),0)</f>
        <v>108</v>
      </c>
      <c r="Z28" s="192">
        <f>IF(O28&gt;0,(INT(POWER(O28-75,1.348)*1.84523)),0)</f>
        <v>429</v>
      </c>
      <c r="AA28" s="192">
        <f>IF(P28&gt;0,(INT(POWER(P28-210,1.41)*0.188807)),0)</f>
        <v>336</v>
      </c>
      <c r="AB28" s="192">
        <f>IF(Q28&gt;0,(INT(POWER(Q28-1.5,1.05)*56.0211)),0)</f>
        <v>398</v>
      </c>
    </row>
    <row r="29" spans="2:19" ht="12.75">
      <c r="B29" s="190"/>
      <c r="G29" s="178"/>
      <c r="H29" s="12">
        <f>H28</f>
        <v>5308</v>
      </c>
      <c r="J29" s="87"/>
      <c r="K29" s="87"/>
      <c r="M29" s="163"/>
      <c r="O29" s="6"/>
      <c r="P29" s="6"/>
      <c r="S29" s="163"/>
    </row>
    <row r="30" spans="2:29" ht="12.75">
      <c r="B30" s="24">
        <f>IF(H30=0,"","8.")</f>
      </c>
      <c r="G30" s="85">
        <f>IF(H30=0,"",H30)</f>
      </c>
      <c r="H30" s="9">
        <f>SUM(W30:AB31)+AC30</f>
        <v>0</v>
      </c>
      <c r="J30" s="87"/>
      <c r="K30" s="87"/>
      <c r="M30" s="191">
        <f>IF(N30=0,"",":")</f>
      </c>
      <c r="O30" s="6"/>
      <c r="P30" s="6"/>
      <c r="S30" s="191">
        <f>IF(T30=0,"",":")</f>
      </c>
      <c r="U30" s="10">
        <f>L30*60+N30</f>
        <v>0</v>
      </c>
      <c r="V30" s="10">
        <f>R30*60+T30</f>
        <v>0</v>
      </c>
      <c r="W30" s="192">
        <f>IF(J30&gt;0,(INT(POWER(13-J30,1.81)*46.0849)),0)</f>
        <v>0</v>
      </c>
      <c r="X30" s="192">
        <f>IF(K30&gt;0,(INT(POWER(42.5-K30,1.81)*4.99087)),0)</f>
        <v>0</v>
      </c>
      <c r="Y30" s="192">
        <f>IF(N30&lt;&gt;"",(INT(POWER(254-U30,1.88)*0.11193)),0)</f>
        <v>0</v>
      </c>
      <c r="Z30" s="192">
        <f>IF(O30&gt;0,(INT(POWER(O30-75,1.348)*1.84523)),0)</f>
        <v>0</v>
      </c>
      <c r="AA30" s="192">
        <f>IF(P30&gt;0,(INT(POWER(P30-210,1.41)*0.188807)),0)</f>
        <v>0</v>
      </c>
      <c r="AB30" s="192">
        <f>IF(Q30&gt;0,(INT(POWER(Q30-1.5,1.05)*56.0211)),0)</f>
        <v>0</v>
      </c>
      <c r="AC30" s="11">
        <f>IF(T30&lt;&gt;"",(INT(POWER(305.5-V30,1.85)*0.08713)),0)</f>
        <v>0</v>
      </c>
    </row>
    <row r="31" spans="2:28" ht="12.75">
      <c r="B31" s="190"/>
      <c r="G31" s="178"/>
      <c r="H31" s="12">
        <f>H30</f>
        <v>0</v>
      </c>
      <c r="J31" s="87"/>
      <c r="K31" s="87"/>
      <c r="M31" s="191">
        <f>IF(N31=0,"",":")</f>
      </c>
      <c r="O31" s="6"/>
      <c r="P31" s="6"/>
      <c r="S31" s="191">
        <f>IF(T31=0,"",":")</f>
      </c>
      <c r="U31" s="10">
        <f>L31*60+N31</f>
        <v>0</v>
      </c>
      <c r="W31" s="192">
        <f>IF(J31&gt;0,(INT(POWER(13-J31,1.81)*46.0849)),0)</f>
        <v>0</v>
      </c>
      <c r="X31" s="192">
        <f>IF(K31&gt;0,(INT(POWER(42.5-K31,1.81)*4.99087)),0)</f>
        <v>0</v>
      </c>
      <c r="Y31" s="192">
        <f>IF(N31&lt;&gt;"",(INT(POWER(254-U31,1.88)*0.11193)),0)</f>
        <v>0</v>
      </c>
      <c r="Z31" s="192">
        <f>IF(O31&gt;0,(INT(POWER(O31-75,1.348)*1.84523)),0)</f>
        <v>0</v>
      </c>
      <c r="AA31" s="192">
        <f>IF(P31&gt;0,(INT(POWER(P31-210,1.41)*0.188807)),0)</f>
        <v>0</v>
      </c>
      <c r="AB31" s="192">
        <f>IF(Q31&gt;0,(INT(POWER(Q31-1.5,1.05)*56.0211)),0)</f>
        <v>0</v>
      </c>
    </row>
    <row r="32" spans="2:19" ht="12.75">
      <c r="B32" s="190"/>
      <c r="G32" s="178"/>
      <c r="H32" s="12">
        <f>H30</f>
        <v>0</v>
      </c>
      <c r="J32" s="87"/>
      <c r="K32" s="87"/>
      <c r="M32" s="163"/>
      <c r="O32" s="6"/>
      <c r="P32" s="6"/>
      <c r="S32" s="163"/>
    </row>
    <row r="33" spans="2:29" ht="12.75">
      <c r="B33" s="24">
        <f>IF(H33=0,"","9.")</f>
      </c>
      <c r="G33" s="85">
        <f>IF(H33=0,"",H33)</f>
      </c>
      <c r="H33" s="9">
        <f>SUM(W33:AB34)+AC33</f>
        <v>0</v>
      </c>
      <c r="J33" s="87"/>
      <c r="K33" s="87"/>
      <c r="M33" s="191">
        <f>IF(N33=0,"",":")</f>
      </c>
      <c r="O33" s="6"/>
      <c r="P33" s="6"/>
      <c r="S33" s="191">
        <f>IF(T33=0,"",":")</f>
      </c>
      <c r="U33" s="10">
        <f>L33*60+N33</f>
        <v>0</v>
      </c>
      <c r="V33" s="10">
        <f>R33*60+T33</f>
        <v>0</v>
      </c>
      <c r="W33" s="192">
        <f>IF(J33&gt;0,(INT(POWER(13-J33,1.81)*46.0849)),0)</f>
        <v>0</v>
      </c>
      <c r="X33" s="192">
        <f>IF(K33&gt;0,(INT(POWER(42.5-K33,1.81)*4.99087)),0)</f>
        <v>0</v>
      </c>
      <c r="Y33" s="192">
        <f>IF(N33&lt;&gt;"",(INT(POWER(254-U33,1.88)*0.11193)),0)</f>
        <v>0</v>
      </c>
      <c r="Z33" s="192">
        <f>IF(O33&gt;0,(INT(POWER(O33-75,1.348)*1.84523)),0)</f>
        <v>0</v>
      </c>
      <c r="AA33" s="192">
        <f>IF(P33&gt;0,(INT(POWER(P33-210,1.41)*0.188807)),0)</f>
        <v>0</v>
      </c>
      <c r="AB33" s="192">
        <f>IF(Q33&gt;0,(INT(POWER(Q33-1.5,1.05)*56.0211)),0)</f>
        <v>0</v>
      </c>
      <c r="AC33" s="11">
        <f>IF(T33&lt;&gt;"",(INT(POWER(305.5-V33,1.85)*0.08713)),0)</f>
        <v>0</v>
      </c>
    </row>
    <row r="34" spans="2:28" ht="12.75">
      <c r="B34" s="190"/>
      <c r="G34" s="178"/>
      <c r="H34" s="12">
        <f>H33</f>
        <v>0</v>
      </c>
      <c r="J34" s="87"/>
      <c r="K34" s="87"/>
      <c r="M34" s="191">
        <f>IF(N34=0,"",":")</f>
      </c>
      <c r="O34" s="6"/>
      <c r="P34" s="6"/>
      <c r="S34" s="191">
        <f>IF(T34=0,"",":")</f>
      </c>
      <c r="U34" s="10">
        <f>L34*60+N34</f>
        <v>0</v>
      </c>
      <c r="W34" s="192">
        <f>IF(J34&gt;0,(INT(POWER(13-J34,1.81)*46.0849)),0)</f>
        <v>0</v>
      </c>
      <c r="X34" s="192">
        <f>IF(K34&gt;0,(INT(POWER(42.5-K34,1.81)*4.99087)),0)</f>
        <v>0</v>
      </c>
      <c r="Y34" s="192">
        <f>IF(N34&lt;&gt;"",(INT(POWER(254-U34,1.88)*0.11193)),0)</f>
        <v>0</v>
      </c>
      <c r="Z34" s="192">
        <f>IF(O34&gt;0,(INT(POWER(O34-75,1.348)*1.84523)),0)</f>
        <v>0</v>
      </c>
      <c r="AA34" s="192">
        <f>IF(P34&gt;0,(INT(POWER(P34-210,1.41)*0.188807)),0)</f>
        <v>0</v>
      </c>
      <c r="AB34" s="192">
        <f>IF(Q34&gt;0,(INT(POWER(Q34-1.5,1.05)*56.0211)),0)</f>
        <v>0</v>
      </c>
    </row>
    <row r="35" spans="2:19" ht="12.75">
      <c r="B35" s="190"/>
      <c r="G35" s="178"/>
      <c r="H35" s="12">
        <f>H33</f>
        <v>0</v>
      </c>
      <c r="M35" s="163"/>
      <c r="S35" s="163"/>
    </row>
    <row r="36" spans="2:29" ht="12.75">
      <c r="B36" s="24">
        <f>IF(H36=0,"","10.")</f>
      </c>
      <c r="G36" s="85">
        <f>IF(H36=0,"",H36)</f>
      </c>
      <c r="H36" s="9">
        <f>SUM(W36:AB37)+AC36</f>
        <v>0</v>
      </c>
      <c r="J36" s="87"/>
      <c r="K36" s="87"/>
      <c r="M36" s="191">
        <f>IF(N36=0,"",":")</f>
      </c>
      <c r="O36" s="6"/>
      <c r="P36" s="6"/>
      <c r="S36" s="191">
        <f>IF(T36=0,"",":")</f>
      </c>
      <c r="U36" s="10">
        <f>L36*60+N36</f>
        <v>0</v>
      </c>
      <c r="V36" s="10">
        <f>R36*60+T36</f>
        <v>0</v>
      </c>
      <c r="W36" s="192">
        <f>IF(J36&gt;0,(INT(POWER(13-J36,1.81)*46.0849)),0)</f>
        <v>0</v>
      </c>
      <c r="X36" s="192">
        <f>IF(K36&gt;0,(INT(POWER(42.5-K36,1.81)*4.99087)),0)</f>
        <v>0</v>
      </c>
      <c r="Y36" s="192">
        <f>IF(N36&lt;&gt;"",(INT(POWER(254-U36,1.88)*0.11193)),0)</f>
        <v>0</v>
      </c>
      <c r="Z36" s="192">
        <f>IF(O36&gt;0,(INT(POWER(O36-75,1.348)*1.84523)),0)</f>
        <v>0</v>
      </c>
      <c r="AA36" s="192">
        <f>IF(P36&gt;0,(INT(POWER(P36-210,1.41)*0.188807)),0)</f>
        <v>0</v>
      </c>
      <c r="AB36" s="192">
        <f>IF(Q36&gt;0,(INT(POWER(Q36-1.5,1.05)*56.0211)),0)</f>
        <v>0</v>
      </c>
      <c r="AC36" s="11">
        <f>IF(T36&lt;&gt;"",(INT(POWER(305.5-V36,1.85)*0.08713)),0)</f>
        <v>0</v>
      </c>
    </row>
    <row r="37" spans="2:28" ht="12.75">
      <c r="B37" s="190"/>
      <c r="G37" s="178"/>
      <c r="H37" s="12">
        <f>H36</f>
        <v>0</v>
      </c>
      <c r="J37" s="87"/>
      <c r="K37" s="87"/>
      <c r="M37" s="191">
        <f>IF(N37=0,"",":")</f>
      </c>
      <c r="O37" s="6"/>
      <c r="P37" s="6"/>
      <c r="S37" s="191">
        <f>IF(T37=0,"",":")</f>
      </c>
      <c r="U37" s="10">
        <f>L37*60+N37</f>
        <v>0</v>
      </c>
      <c r="W37" s="192">
        <f>IF(J37&gt;0,(INT(POWER(13-J37,1.81)*46.0849)),0)</f>
        <v>0</v>
      </c>
      <c r="X37" s="192">
        <f>IF(K37&gt;0,(INT(POWER(42.5-K37,1.81)*4.99087)),0)</f>
        <v>0</v>
      </c>
      <c r="Y37" s="192">
        <f>IF(N37&lt;&gt;"",(INT(POWER(254-U37,1.88)*0.11193)),0)</f>
        <v>0</v>
      </c>
      <c r="Z37" s="192">
        <f>IF(O37&gt;0,(INT(POWER(O37-75,1.348)*1.84523)),0)</f>
        <v>0</v>
      </c>
      <c r="AA37" s="192">
        <f>IF(P37&gt;0,(INT(POWER(P37-210,1.41)*0.188807)),0)</f>
        <v>0</v>
      </c>
      <c r="AB37" s="192">
        <f>IF(Q37&gt;0,(INT(POWER(Q37-1.5,1.05)*56.0211)),0)</f>
        <v>0</v>
      </c>
    </row>
    <row r="38" spans="2:19" ht="12.75">
      <c r="B38" s="190"/>
      <c r="G38" s="178"/>
      <c r="H38" s="12">
        <f>H36</f>
        <v>0</v>
      </c>
      <c r="M38" s="163"/>
      <c r="S38" s="163"/>
    </row>
    <row r="39" spans="2:29" ht="12.75">
      <c r="B39" s="24">
        <f>IF(H39=0,"","11.")</f>
      </c>
      <c r="G39" s="85">
        <f>IF(H39=0,"",H39)</f>
      </c>
      <c r="H39" s="9">
        <f>SUM(W39:AB40)+AC39</f>
        <v>0</v>
      </c>
      <c r="M39" s="191">
        <f>IF(N39=0,"",":")</f>
      </c>
      <c r="S39" s="191">
        <f>IF(T39=0,"",":")</f>
      </c>
      <c r="U39" s="10">
        <f>L39*60+N39</f>
        <v>0</v>
      </c>
      <c r="V39" s="10">
        <f>R39*60+T39</f>
        <v>0</v>
      </c>
      <c r="W39" s="192">
        <f>IF(J39&gt;0,(INT(POWER(13-J39,1.81)*46.0849)),0)</f>
        <v>0</v>
      </c>
      <c r="X39" s="192">
        <f>IF(K39&gt;0,(INT(POWER(42.5-K39,1.81)*4.99087)),0)</f>
        <v>0</v>
      </c>
      <c r="Y39" s="192">
        <f>IF(N39&lt;&gt;"",(INT(POWER(254-U39,1.88)*0.11193)),0)</f>
        <v>0</v>
      </c>
      <c r="Z39" s="192">
        <f>IF(O39&gt;0,(INT(POWER(O39-75,1.348)*1.84523)),0)</f>
        <v>0</v>
      </c>
      <c r="AA39" s="192">
        <f>IF(P39&gt;0,(INT(POWER(P39-210,1.41)*0.188807)),0)</f>
        <v>0</v>
      </c>
      <c r="AB39" s="192">
        <f>IF(Q39&gt;0,(INT(POWER(Q39-1.5,1.05)*56.0211)),0)</f>
        <v>0</v>
      </c>
      <c r="AC39" s="11">
        <f>IF(T39&lt;&gt;"",(INT(POWER(305.5-V39,1.85)*0.08713)),0)</f>
        <v>0</v>
      </c>
    </row>
    <row r="40" spans="2:28" ht="12.75">
      <c r="B40" s="190"/>
      <c r="G40" s="178"/>
      <c r="H40" s="12">
        <f>H39</f>
        <v>0</v>
      </c>
      <c r="M40" s="191">
        <f>IF(N40=0,"",":")</f>
      </c>
      <c r="S40" s="191">
        <f>IF(T40=0,"",":")</f>
      </c>
      <c r="U40" s="10">
        <f>L40*60+N40</f>
        <v>0</v>
      </c>
      <c r="W40" s="192">
        <f>IF(J40&gt;0,(INT(POWER(13-J40,1.81)*46.0849)),0)</f>
        <v>0</v>
      </c>
      <c r="X40" s="192">
        <f>IF(K40&gt;0,(INT(POWER(42.5-K40,1.81)*4.99087)),0)</f>
        <v>0</v>
      </c>
      <c r="Y40" s="192">
        <f>IF(N40&lt;&gt;"",(INT(POWER(254-U40,1.88)*0.11193)),0)</f>
        <v>0</v>
      </c>
      <c r="Z40" s="192">
        <f>IF(O40&gt;0,(INT(POWER(O40-75,1.348)*1.84523)),0)</f>
        <v>0</v>
      </c>
      <c r="AA40" s="192">
        <f>IF(P40&gt;0,(INT(POWER(P40-210,1.41)*0.188807)),0)</f>
        <v>0</v>
      </c>
      <c r="AB40" s="192">
        <f>IF(Q40&gt;0,(INT(POWER(Q40-1.5,1.05)*56.0211)),0)</f>
        <v>0</v>
      </c>
    </row>
    <row r="41" spans="2:19" ht="12.75">
      <c r="B41" s="190"/>
      <c r="G41" s="178"/>
      <c r="H41" s="12">
        <f>H39</f>
        <v>0</v>
      </c>
      <c r="M41" s="163"/>
      <c r="S41" s="163"/>
    </row>
    <row r="42" spans="2:29" ht="12.75">
      <c r="B42" s="24">
        <f>IF(H42=0,"","12.")</f>
      </c>
      <c r="G42" s="85">
        <f>IF(H42=0,"",H42)</f>
      </c>
      <c r="H42" s="9">
        <f>SUM(W42:AB43)+AC42</f>
        <v>0</v>
      </c>
      <c r="M42" s="191">
        <f>IF(N42=0,"",":")</f>
      </c>
      <c r="S42" s="191">
        <f>IF(T42=0,"",":")</f>
      </c>
      <c r="U42" s="10">
        <f>L42*60+N42</f>
        <v>0</v>
      </c>
      <c r="V42" s="10">
        <f>R42*60+T42</f>
        <v>0</v>
      </c>
      <c r="W42" s="192">
        <f>IF(J42&gt;0,(INT(POWER(13-J42,1.81)*46.0849)),0)</f>
        <v>0</v>
      </c>
      <c r="X42" s="192">
        <f>IF(K42&gt;0,(INT(POWER(42.5-K42,1.81)*4.99087)),0)</f>
        <v>0</v>
      </c>
      <c r="Y42" s="192">
        <f>IF(N42&lt;&gt;"",(INT(POWER(254-U42,1.88)*0.11193)),0)</f>
        <v>0</v>
      </c>
      <c r="Z42" s="192">
        <f>IF(O42&gt;0,(INT(POWER(O42-75,1.348)*1.84523)),0)</f>
        <v>0</v>
      </c>
      <c r="AA42" s="192">
        <f>IF(P42&gt;0,(INT(POWER(P42-210,1.41)*0.188807)),0)</f>
        <v>0</v>
      </c>
      <c r="AB42" s="192">
        <f>IF(Q42&gt;0,(INT(POWER(Q42-1.5,1.05)*56.0211)),0)</f>
        <v>0</v>
      </c>
      <c r="AC42" s="11">
        <f>IF(T42&lt;&gt;"",(INT(POWER(305.5-V42,1.85)*0.08713)),0)</f>
        <v>0</v>
      </c>
    </row>
    <row r="43" spans="2:28" ht="12.75">
      <c r="B43" s="190"/>
      <c r="G43" s="178"/>
      <c r="H43" s="12">
        <f>H42</f>
        <v>0</v>
      </c>
      <c r="M43" s="191">
        <f>IF(N43=0,"",":")</f>
      </c>
      <c r="S43" s="191">
        <f>IF(T43=0,"",":")</f>
      </c>
      <c r="U43" s="10">
        <f>L43*60+N43</f>
        <v>0</v>
      </c>
      <c r="W43" s="192">
        <f>IF(J43&gt;0,(INT(POWER(13-J43,1.81)*46.0849)),0)</f>
        <v>0</v>
      </c>
      <c r="X43" s="192">
        <f>IF(K43&gt;0,(INT(POWER(42.5-K43,1.81)*4.99087)),0)</f>
        <v>0</v>
      </c>
      <c r="Y43" s="192">
        <f>IF(N43&lt;&gt;"",(INT(POWER(254-U43,1.88)*0.11193)),0)</f>
        <v>0</v>
      </c>
      <c r="Z43" s="192">
        <f>IF(O43&gt;0,(INT(POWER(O43-75,1.348)*1.84523)),0)</f>
        <v>0</v>
      </c>
      <c r="AA43" s="192">
        <f>IF(P43&gt;0,(INT(POWER(P43-210,1.41)*0.188807)),0)</f>
        <v>0</v>
      </c>
      <c r="AB43" s="192">
        <f>IF(Q43&gt;0,(INT(POWER(Q43-1.5,1.05)*56.0211)),0)</f>
        <v>0</v>
      </c>
    </row>
    <row r="44" spans="2:19" ht="12.75">
      <c r="B44" s="190"/>
      <c r="G44" s="178"/>
      <c r="H44" s="12">
        <f>H42</f>
        <v>0</v>
      </c>
      <c r="M44" s="163"/>
      <c r="S44" s="163"/>
    </row>
    <row r="45" spans="2:29" ht="12.75">
      <c r="B45" s="24">
        <f>IF(H45=0,"","13.")</f>
      </c>
      <c r="E45" s="84"/>
      <c r="G45" s="85">
        <f>IF(H45=0,"",H45)</f>
      </c>
      <c r="H45" s="9">
        <f>SUM(W45:AB46)+AC45</f>
        <v>0</v>
      </c>
      <c r="M45" s="191">
        <f>IF(N45=0,"",":")</f>
      </c>
      <c r="S45" s="191">
        <f>IF(T45=0,"",":")</f>
      </c>
      <c r="U45" s="10">
        <f>L45*60+N45</f>
        <v>0</v>
      </c>
      <c r="V45" s="10">
        <f>R45*60+T45</f>
        <v>0</v>
      </c>
      <c r="W45" s="192">
        <f>IF(J45&gt;0,(INT(POWER(13-J45,1.81)*46.0849)),0)</f>
        <v>0</v>
      </c>
      <c r="X45" s="192">
        <f>IF(K45&gt;0,(INT(POWER(42.5-K45,1.81)*4.99087)),0)</f>
        <v>0</v>
      </c>
      <c r="Y45" s="192">
        <f>IF(N45&lt;&gt;"",(INT(POWER(254-U45,1.88)*0.11193)),0)</f>
        <v>0</v>
      </c>
      <c r="Z45" s="192">
        <f>IF(O45&gt;0,(INT(POWER(O45-75,1.348)*1.84523)),0)</f>
        <v>0</v>
      </c>
      <c r="AA45" s="192">
        <f>IF(P45&gt;0,(INT(POWER(P45-210,1.41)*0.188807)),0)</f>
        <v>0</v>
      </c>
      <c r="AB45" s="192">
        <f>IF(Q45&gt;0,(INT(POWER(Q45-1.5,1.05)*56.0211)),0)</f>
        <v>0</v>
      </c>
      <c r="AC45" s="11">
        <f>IF(T45&lt;&gt;"",(INT(POWER(305.5-V45,1.85)*0.08713)),0)</f>
        <v>0</v>
      </c>
    </row>
    <row r="46" spans="2:28" ht="12.75">
      <c r="B46" s="190"/>
      <c r="G46" s="178"/>
      <c r="H46" s="12">
        <f>H45</f>
        <v>0</v>
      </c>
      <c r="M46" s="191">
        <f>IF(N46=0,"",":")</f>
      </c>
      <c r="S46" s="191">
        <f>IF(T46=0,"",":")</f>
      </c>
      <c r="U46" s="10">
        <f>L46*60+N46</f>
        <v>0</v>
      </c>
      <c r="W46" s="192">
        <f>IF(J46&gt;0,(INT(POWER(13-J46,1.81)*46.0849)),0)</f>
        <v>0</v>
      </c>
      <c r="X46" s="192">
        <f>IF(K46&gt;0,(INT(POWER(42.5-K46,1.81)*4.99087)),0)</f>
        <v>0</v>
      </c>
      <c r="Y46" s="192">
        <f>IF(N46&lt;&gt;"",(INT(POWER(254-U46,1.88)*0.11193)),0)</f>
        <v>0</v>
      </c>
      <c r="Z46" s="192">
        <f>IF(O46&gt;0,(INT(POWER(O46-75,1.348)*1.84523)),0)</f>
        <v>0</v>
      </c>
      <c r="AA46" s="192">
        <f>IF(P46&gt;0,(INT(POWER(P46-210,1.41)*0.188807)),0)</f>
        <v>0</v>
      </c>
      <c r="AB46" s="192">
        <f>IF(Q46&gt;0,(INT(POWER(Q46-1.5,1.05)*56.0211)),0)</f>
        <v>0</v>
      </c>
    </row>
    <row r="47" spans="2:19" ht="12.75">
      <c r="B47" s="190"/>
      <c r="G47" s="178"/>
      <c r="H47" s="12">
        <f>H45</f>
        <v>0</v>
      </c>
      <c r="M47" s="163"/>
      <c r="S47" s="163"/>
    </row>
    <row r="48" spans="2:29" ht="12.75">
      <c r="B48" s="24">
        <f>IF(H48=0,"","14.")</f>
      </c>
      <c r="G48" s="85">
        <f>IF(H48=0,"",H48)</f>
      </c>
      <c r="H48" s="9">
        <f>SUM(W48:AB49)+AC48</f>
        <v>0</v>
      </c>
      <c r="M48" s="191">
        <f>IF(N48=0,"",":")</f>
      </c>
      <c r="S48" s="191">
        <f>IF(T48=0,"",":")</f>
      </c>
      <c r="U48" s="10">
        <f>L48*60+N48</f>
        <v>0</v>
      </c>
      <c r="V48" s="10">
        <f>R48*60+T48</f>
        <v>0</v>
      </c>
      <c r="W48" s="192">
        <f>IF(J48&gt;0,(INT(POWER(13-J48,1.81)*46.0849)),0)</f>
        <v>0</v>
      </c>
      <c r="X48" s="192">
        <f>IF(K48&gt;0,(INT(POWER(42.5-K48,1.81)*4.99087)),0)</f>
        <v>0</v>
      </c>
      <c r="Y48" s="192">
        <f>IF(N48&lt;&gt;"",(INT(POWER(254-U48,1.88)*0.11193)),0)</f>
        <v>0</v>
      </c>
      <c r="Z48" s="192">
        <f>IF(O48&gt;0,(INT(POWER(O48-75,1.348)*1.84523)),0)</f>
        <v>0</v>
      </c>
      <c r="AA48" s="192">
        <f>IF(P48&gt;0,(INT(POWER(P48-210,1.41)*0.188807)),0)</f>
        <v>0</v>
      </c>
      <c r="AB48" s="192">
        <f>IF(Q48&gt;0,(INT(POWER(Q48-1.5,1.05)*56.0211)),0)</f>
        <v>0</v>
      </c>
      <c r="AC48" s="11">
        <f>IF(T48&lt;&gt;"",(INT(POWER(305.5-V48,1.85)*0.08713)),0)</f>
        <v>0</v>
      </c>
    </row>
    <row r="49" spans="2:28" ht="12.75">
      <c r="B49" s="190"/>
      <c r="G49" s="178"/>
      <c r="H49" s="12">
        <f>H48</f>
        <v>0</v>
      </c>
      <c r="M49" s="191">
        <f>IF(N49=0,"",":")</f>
      </c>
      <c r="S49" s="191">
        <f>IF(T49=0,"",":")</f>
      </c>
      <c r="U49" s="10">
        <f>L49*60+N49</f>
        <v>0</v>
      </c>
      <c r="W49" s="192">
        <f>IF(J49&gt;0,(INT(POWER(13-J49,1.81)*46.0849)),0)</f>
        <v>0</v>
      </c>
      <c r="X49" s="192">
        <f>IF(K49&gt;0,(INT(POWER(42.5-K49,1.81)*4.99087)),0)</f>
        <v>0</v>
      </c>
      <c r="Y49" s="192">
        <f>IF(N49&lt;&gt;"",(INT(POWER(254-U49,1.88)*0.11193)),0)</f>
        <v>0</v>
      </c>
      <c r="Z49" s="192">
        <f>IF(O49&gt;0,(INT(POWER(O49-75,1.348)*1.84523)),0)</f>
        <v>0</v>
      </c>
      <c r="AA49" s="192">
        <f>IF(P49&gt;0,(INT(POWER(P49-210,1.41)*0.188807)),0)</f>
        <v>0</v>
      </c>
      <c r="AB49" s="192">
        <f>IF(Q49&gt;0,(INT(POWER(Q49-1.5,1.05)*56.0211)),0)</f>
        <v>0</v>
      </c>
    </row>
    <row r="50" spans="2:19" ht="12.75">
      <c r="B50" s="190"/>
      <c r="G50" s="178"/>
      <c r="H50" s="12">
        <f>H48</f>
        <v>0</v>
      </c>
      <c r="M50" s="163"/>
      <c r="S50" s="163"/>
    </row>
    <row r="51" spans="2:29" ht="12.75">
      <c r="B51" s="24">
        <f>IF(H51=0,"","15.")</f>
      </c>
      <c r="G51" s="85">
        <f>IF(H51=0,"",H51)</f>
      </c>
      <c r="H51" s="9">
        <f>SUM(W51:AB52)+AC51</f>
        <v>0</v>
      </c>
      <c r="M51" s="191">
        <f>IF(N51=0,"",":")</f>
      </c>
      <c r="S51" s="191">
        <f>IF(T51=0,"",":")</f>
      </c>
      <c r="U51" s="10">
        <f>L51*60+N51</f>
        <v>0</v>
      </c>
      <c r="V51" s="10">
        <f>R51*60+T51</f>
        <v>0</v>
      </c>
      <c r="W51" s="192">
        <f>IF(J51&gt;0,(INT(POWER(13-J51,1.81)*46.0849)),0)</f>
        <v>0</v>
      </c>
      <c r="X51" s="192">
        <f>IF(K51&gt;0,(INT(POWER(42.5-K51,1.81)*4.99087)),0)</f>
        <v>0</v>
      </c>
      <c r="Y51" s="192">
        <f>IF(N51&lt;&gt;"",(INT(POWER(254-U51,1.88)*0.11193)),0)</f>
        <v>0</v>
      </c>
      <c r="Z51" s="192">
        <f>IF(O51&gt;0,(INT(POWER(O51-75,1.348)*1.84523)),0)</f>
        <v>0</v>
      </c>
      <c r="AA51" s="192">
        <f>IF(P51&gt;0,(INT(POWER(P51-210,1.41)*0.188807)),0)</f>
        <v>0</v>
      </c>
      <c r="AB51" s="192">
        <f>IF(Q51&gt;0,(INT(POWER(Q51-1.5,1.05)*56.0211)),0)</f>
        <v>0</v>
      </c>
      <c r="AC51" s="11">
        <f>IF(T51&lt;&gt;"",(INT(POWER(305.5-V51,1.85)*0.08713)),0)</f>
        <v>0</v>
      </c>
    </row>
    <row r="52" spans="2:28" ht="12.75">
      <c r="B52" s="190"/>
      <c r="G52" s="178"/>
      <c r="H52" s="12">
        <f>H51</f>
        <v>0</v>
      </c>
      <c r="M52" s="191">
        <f>IF(N52=0,"",":")</f>
      </c>
      <c r="S52" s="191">
        <f>IF(T52=0,"",":")</f>
      </c>
      <c r="U52" s="10">
        <f>L52*60+N52</f>
        <v>0</v>
      </c>
      <c r="W52" s="192">
        <f>IF(J52&gt;0,(INT(POWER(13-J52,1.81)*46.0849)),0)</f>
        <v>0</v>
      </c>
      <c r="X52" s="192">
        <f>IF(K52&gt;0,(INT(POWER(42.5-K52,1.81)*4.99087)),0)</f>
        <v>0</v>
      </c>
      <c r="Y52" s="192">
        <f>IF(N52&lt;&gt;"",(INT(POWER(254-U52,1.88)*0.11193)),0)</f>
        <v>0</v>
      </c>
      <c r="Z52" s="192">
        <f>IF(O52&gt;0,(INT(POWER(O52-75,1.348)*1.84523)),0)</f>
        <v>0</v>
      </c>
      <c r="AA52" s="192">
        <f>IF(P52&gt;0,(INT(POWER(P52-210,1.41)*0.188807)),0)</f>
        <v>0</v>
      </c>
      <c r="AB52" s="192">
        <f>IF(Q52&gt;0,(INT(POWER(Q52-1.5,1.05)*56.0211)),0)</f>
        <v>0</v>
      </c>
    </row>
    <row r="53" spans="2:19" ht="12.75">
      <c r="B53" s="190"/>
      <c r="G53" s="178"/>
      <c r="H53" s="12">
        <f>H51</f>
        <v>0</v>
      </c>
      <c r="M53" s="163"/>
      <c r="S53" s="163"/>
    </row>
    <row r="54" spans="2:29" ht="12.75">
      <c r="B54" s="24">
        <f>IF(H54=0,"","16.")</f>
      </c>
      <c r="G54" s="85">
        <f>IF(H54=0,"",H54)</f>
      </c>
      <c r="H54" s="9">
        <f>SUM(W54:AB55)+AC54</f>
        <v>0</v>
      </c>
      <c r="M54" s="191">
        <f>IF(N54=0,"",":")</f>
      </c>
      <c r="S54" s="191">
        <f>IF(T54=0,"",":")</f>
      </c>
      <c r="U54" s="10">
        <f>L54*60+N54</f>
        <v>0</v>
      </c>
      <c r="V54" s="10">
        <f>R54*60+T54</f>
        <v>0</v>
      </c>
      <c r="W54" s="192">
        <f>IF(J54&gt;0,(INT(POWER(13-J54,1.81)*46.0849)),0)</f>
        <v>0</v>
      </c>
      <c r="X54" s="192">
        <f>IF(K54&gt;0,(INT(POWER(42.5-K54,1.81)*4.99087)),0)</f>
        <v>0</v>
      </c>
      <c r="Y54" s="192">
        <f>IF(N54&lt;&gt;"",(INT(POWER(254-U54,1.88)*0.11193)),0)</f>
        <v>0</v>
      </c>
      <c r="Z54" s="192">
        <f>IF(O54&gt;0,(INT(POWER(O54-75,1.348)*1.84523)),0)</f>
        <v>0</v>
      </c>
      <c r="AA54" s="192">
        <f>IF(P54&gt;0,(INT(POWER(P54-210,1.41)*0.188807)),0)</f>
        <v>0</v>
      </c>
      <c r="AB54" s="192">
        <f>IF(Q54&gt;0,(INT(POWER(Q54-1.5,1.05)*56.0211)),0)</f>
        <v>0</v>
      </c>
      <c r="AC54" s="11">
        <f>IF(T54&lt;&gt;"",(INT(POWER(305.5-V54,1.85)*0.08713)),0)</f>
        <v>0</v>
      </c>
    </row>
    <row r="55" spans="2:28" ht="12.75">
      <c r="B55" s="190"/>
      <c r="G55" s="178"/>
      <c r="H55" s="12">
        <f>H54</f>
        <v>0</v>
      </c>
      <c r="M55" s="191">
        <f>IF(N55=0,"",":")</f>
      </c>
      <c r="S55" s="191">
        <f>IF(T55=0,"",":")</f>
      </c>
      <c r="U55" s="10">
        <f>L55*60+N55</f>
        <v>0</v>
      </c>
      <c r="W55" s="192">
        <f>IF(J55&gt;0,(INT(POWER(13-J55,1.81)*46.0849)),0)</f>
        <v>0</v>
      </c>
      <c r="X55" s="192">
        <f>IF(K55&gt;0,(INT(POWER(42.5-K55,1.81)*4.99087)),0)</f>
        <v>0</v>
      </c>
      <c r="Y55" s="192">
        <f>IF(N55&lt;&gt;"",(INT(POWER(254-U55,1.88)*0.11193)),0)</f>
        <v>0</v>
      </c>
      <c r="Z55" s="192">
        <f>IF(O55&gt;0,(INT(POWER(O55-75,1.348)*1.84523)),0)</f>
        <v>0</v>
      </c>
      <c r="AA55" s="192">
        <f>IF(P55&gt;0,(INT(POWER(P55-210,1.41)*0.188807)),0)</f>
        <v>0</v>
      </c>
      <c r="AB55" s="192">
        <f>IF(Q55&gt;0,(INT(POWER(Q55-1.5,1.05)*56.0211)),0)</f>
        <v>0</v>
      </c>
    </row>
    <row r="56" spans="2:19" ht="12.75">
      <c r="B56" s="190"/>
      <c r="G56" s="178"/>
      <c r="H56" s="12">
        <f>H54</f>
        <v>0</v>
      </c>
      <c r="M56" s="163"/>
      <c r="S56" s="163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Datum napiš do vedlejšího políčka" sqref="G4">
      <formula1>0</formula1>
    </dataValidation>
    <dataValidation type="whole" operator="lessThanOrEqual" allowBlank="1" showInputMessage="1" showErrorMessage="1" prompt="Dvojtečka se udělá sama, až napíšeš sekundy" sqref="M9:M10 M12:M13 M15:M16 M18:M19 M21:M22 M24:M25 M27:M28 M30:M31 M33:M34 M36:M37 M39:M40 M42:M43 M45:M46 M48:M49 M51:M52 M54:M55 S15 S9 S54 S51 S48 S45 S42 S39 S36 S33 S30 S27 S24 S21 S18 S12:S13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Sem nic nepiš" sqref="C1:L2 B1:B65536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2:L49"/>
  <sheetViews>
    <sheetView zoomScalePageLayoutView="0" workbookViewId="0" topLeftCell="A1">
      <selection activeCell="AE8" sqref="AE8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0.875" style="23" customWidth="1"/>
    <col min="5" max="5" width="26.375" style="0" customWidth="1"/>
    <col min="6" max="6" width="9.625" style="45" customWidth="1"/>
    <col min="7" max="7" width="9.25390625" style="23" customWidth="1"/>
  </cols>
  <sheetData>
    <row r="2" spans="1:7" s="30" customFormat="1" ht="21.75" customHeight="1">
      <c r="A2" s="25" t="s">
        <v>33</v>
      </c>
      <c r="B2" s="25"/>
      <c r="C2" s="26"/>
      <c r="D2" s="32"/>
      <c r="E2" s="27"/>
      <c r="F2" s="44"/>
      <c r="G2" s="29" t="s">
        <v>226</v>
      </c>
    </row>
    <row r="3" spans="1:7" s="31" customFormat="1" ht="23.25" customHeight="1" thickBot="1">
      <c r="A3" s="194"/>
      <c r="B3" s="195" t="s">
        <v>44</v>
      </c>
      <c r="C3" s="194" t="s">
        <v>27</v>
      </c>
      <c r="D3" s="196" t="s">
        <v>30</v>
      </c>
      <c r="E3" s="194" t="s">
        <v>45</v>
      </c>
      <c r="F3" s="197" t="s">
        <v>28</v>
      </c>
      <c r="G3" s="198" t="s">
        <v>29</v>
      </c>
    </row>
    <row r="4" spans="1:12" s="34" customFormat="1" ht="13.5" customHeight="1">
      <c r="A4" s="199" t="str">
        <f aca="true" t="shared" si="0" ref="A4:A49">IF(F4&gt;0,(ROW()-3)&amp;".","")</f>
        <v>1.</v>
      </c>
      <c r="B4" s="200">
        <v>2</v>
      </c>
      <c r="C4" s="201" t="s">
        <v>227</v>
      </c>
      <c r="D4" s="202">
        <v>35108</v>
      </c>
      <c r="E4" s="203" t="s">
        <v>228</v>
      </c>
      <c r="F4" s="146">
        <v>8.26</v>
      </c>
      <c r="G4" s="204">
        <f aca="true" t="shared" si="1" ref="G4:G49">IF(F4&gt;0,(INT(POWER(13-F4,1.81)*46.0849)),"")</f>
        <v>770</v>
      </c>
      <c r="H4" s="49" t="s">
        <v>43</v>
      </c>
      <c r="I4" s="49"/>
      <c r="J4" s="49"/>
      <c r="K4" s="49"/>
      <c r="L4" s="88"/>
    </row>
    <row r="5" spans="1:12" s="34" customFormat="1" ht="13.5" customHeight="1">
      <c r="A5" s="199" t="str">
        <f t="shared" si="0"/>
        <v>2.</v>
      </c>
      <c r="B5" s="200">
        <v>5</v>
      </c>
      <c r="C5" s="201" t="s">
        <v>229</v>
      </c>
      <c r="D5" s="202">
        <v>35017</v>
      </c>
      <c r="E5" s="203" t="s">
        <v>230</v>
      </c>
      <c r="F5" s="146">
        <v>8.77</v>
      </c>
      <c r="G5" s="204">
        <f t="shared" si="1"/>
        <v>626</v>
      </c>
      <c r="H5" s="205" t="s">
        <v>55</v>
      </c>
      <c r="I5" s="205"/>
      <c r="J5" s="205"/>
      <c r="K5" s="205"/>
      <c r="L5" s="88"/>
    </row>
    <row r="6" spans="1:12" s="34" customFormat="1" ht="13.5" customHeight="1">
      <c r="A6" s="199" t="str">
        <f t="shared" si="0"/>
        <v>3.</v>
      </c>
      <c r="B6" s="200">
        <v>4</v>
      </c>
      <c r="C6" s="201" t="s">
        <v>231</v>
      </c>
      <c r="D6" s="202">
        <v>35108</v>
      </c>
      <c r="E6" s="203" t="s">
        <v>232</v>
      </c>
      <c r="F6" s="146">
        <v>8.8</v>
      </c>
      <c r="G6" s="204">
        <f t="shared" si="1"/>
        <v>618</v>
      </c>
      <c r="H6" s="205" t="s">
        <v>56</v>
      </c>
      <c r="I6" s="205"/>
      <c r="J6" s="205"/>
      <c r="K6" s="205"/>
      <c r="L6" s="88"/>
    </row>
    <row r="7" spans="1:12" s="34" customFormat="1" ht="13.5" customHeight="1">
      <c r="A7" s="199" t="str">
        <f t="shared" si="0"/>
        <v>4.</v>
      </c>
      <c r="B7" s="200">
        <v>6</v>
      </c>
      <c r="C7" s="206" t="s">
        <v>233</v>
      </c>
      <c r="D7" s="202">
        <v>35902</v>
      </c>
      <c r="E7" s="203" t="s">
        <v>147</v>
      </c>
      <c r="F7" s="146">
        <v>8.83</v>
      </c>
      <c r="G7" s="204">
        <f t="shared" si="1"/>
        <v>610</v>
      </c>
      <c r="H7" s="49" t="s">
        <v>32</v>
      </c>
      <c r="I7" s="49"/>
      <c r="J7" s="49"/>
      <c r="K7" s="49"/>
      <c r="L7" s="88"/>
    </row>
    <row r="8" spans="1:7" s="34" customFormat="1" ht="13.5" customHeight="1">
      <c r="A8" s="199" t="str">
        <f t="shared" si="0"/>
        <v>5.</v>
      </c>
      <c r="B8" s="200">
        <v>7</v>
      </c>
      <c r="C8" s="201" t="s">
        <v>234</v>
      </c>
      <c r="D8" s="202">
        <v>35967</v>
      </c>
      <c r="E8" s="203" t="s">
        <v>147</v>
      </c>
      <c r="F8" s="146">
        <v>8.94</v>
      </c>
      <c r="G8" s="204">
        <f t="shared" si="1"/>
        <v>582</v>
      </c>
    </row>
    <row r="9" spans="1:7" s="34" customFormat="1" ht="13.5" customHeight="1">
      <c r="A9" s="199" t="str">
        <f t="shared" si="0"/>
        <v>6.</v>
      </c>
      <c r="B9" s="200">
        <v>4</v>
      </c>
      <c r="C9" s="201" t="s">
        <v>235</v>
      </c>
      <c r="D9" s="202">
        <v>35373</v>
      </c>
      <c r="E9" s="203" t="s">
        <v>228</v>
      </c>
      <c r="F9" s="146">
        <v>8.94</v>
      </c>
      <c r="G9" s="204">
        <f t="shared" si="1"/>
        <v>582</v>
      </c>
    </row>
    <row r="10" spans="1:7" s="34" customFormat="1" ht="13.5" customHeight="1">
      <c r="A10" s="199" t="str">
        <f t="shared" si="0"/>
        <v>7.</v>
      </c>
      <c r="B10" s="200">
        <v>3</v>
      </c>
      <c r="C10" s="201" t="s">
        <v>236</v>
      </c>
      <c r="D10" s="202">
        <v>35372</v>
      </c>
      <c r="E10" s="203" t="s">
        <v>237</v>
      </c>
      <c r="F10" s="146">
        <v>8.98</v>
      </c>
      <c r="G10" s="204">
        <f t="shared" si="1"/>
        <v>571</v>
      </c>
    </row>
    <row r="11" spans="1:7" s="34" customFormat="1" ht="13.5" customHeight="1">
      <c r="A11" s="199" t="str">
        <f t="shared" si="0"/>
        <v>8.</v>
      </c>
      <c r="B11" s="200">
        <v>6</v>
      </c>
      <c r="C11" s="201" t="s">
        <v>238</v>
      </c>
      <c r="D11" s="202">
        <v>36157</v>
      </c>
      <c r="E11" s="203" t="s">
        <v>239</v>
      </c>
      <c r="F11" s="146">
        <v>8.98</v>
      </c>
      <c r="G11" s="204">
        <f t="shared" si="1"/>
        <v>571</v>
      </c>
    </row>
    <row r="12" spans="1:7" s="34" customFormat="1" ht="13.5" customHeight="1">
      <c r="A12" s="199" t="str">
        <f t="shared" si="0"/>
        <v>9.</v>
      </c>
      <c r="B12" s="200">
        <v>8</v>
      </c>
      <c r="C12" s="201" t="s">
        <v>240</v>
      </c>
      <c r="D12" s="202">
        <v>34843</v>
      </c>
      <c r="E12" s="203" t="s">
        <v>230</v>
      </c>
      <c r="F12" s="146">
        <v>9.02</v>
      </c>
      <c r="G12" s="204">
        <f t="shared" si="1"/>
        <v>561</v>
      </c>
    </row>
    <row r="13" spans="1:7" s="34" customFormat="1" ht="13.5" customHeight="1">
      <c r="A13" s="199" t="str">
        <f t="shared" si="0"/>
        <v>10.</v>
      </c>
      <c r="B13" s="200">
        <v>3</v>
      </c>
      <c r="C13" s="201" t="s">
        <v>241</v>
      </c>
      <c r="D13" s="202">
        <v>36094</v>
      </c>
      <c r="E13" s="203" t="s">
        <v>232</v>
      </c>
      <c r="F13" s="146">
        <v>9.11</v>
      </c>
      <c r="G13" s="204">
        <f t="shared" si="1"/>
        <v>538</v>
      </c>
    </row>
    <row r="14" spans="1:7" s="34" customFormat="1" ht="13.5" customHeight="1">
      <c r="A14" s="199" t="str">
        <f t="shared" si="0"/>
        <v>11.</v>
      </c>
      <c r="B14" s="200">
        <v>6</v>
      </c>
      <c r="C14" s="201" t="s">
        <v>242</v>
      </c>
      <c r="D14" s="202">
        <v>35230</v>
      </c>
      <c r="E14" s="203" t="s">
        <v>237</v>
      </c>
      <c r="F14" s="146">
        <v>9.13</v>
      </c>
      <c r="G14" s="204">
        <f t="shared" si="1"/>
        <v>533</v>
      </c>
    </row>
    <row r="15" spans="1:7" s="34" customFormat="1" ht="13.5" customHeight="1">
      <c r="A15" s="199" t="str">
        <f t="shared" si="0"/>
        <v>12.</v>
      </c>
      <c r="B15" s="200">
        <v>5</v>
      </c>
      <c r="C15" s="201" t="s">
        <v>243</v>
      </c>
      <c r="D15" s="202">
        <v>36179</v>
      </c>
      <c r="E15" s="203" t="s">
        <v>230</v>
      </c>
      <c r="F15" s="146">
        <v>9.24</v>
      </c>
      <c r="G15" s="204">
        <f t="shared" si="1"/>
        <v>506</v>
      </c>
    </row>
    <row r="16" spans="1:7" s="34" customFormat="1" ht="13.5" customHeight="1">
      <c r="A16" s="199" t="str">
        <f t="shared" si="0"/>
        <v>13.</v>
      </c>
      <c r="B16" s="200">
        <v>4</v>
      </c>
      <c r="C16" s="201" t="s">
        <v>244</v>
      </c>
      <c r="D16" s="202">
        <v>35142</v>
      </c>
      <c r="E16" s="203" t="s">
        <v>239</v>
      </c>
      <c r="F16" s="146">
        <v>9.34</v>
      </c>
      <c r="G16" s="204">
        <f t="shared" si="1"/>
        <v>482</v>
      </c>
    </row>
    <row r="17" spans="1:7" s="34" customFormat="1" ht="13.5" customHeight="1">
      <c r="A17" s="199" t="str">
        <f t="shared" si="0"/>
        <v>14.</v>
      </c>
      <c r="B17" s="200">
        <v>8</v>
      </c>
      <c r="C17" s="201" t="s">
        <v>245</v>
      </c>
      <c r="D17" s="202">
        <v>35504</v>
      </c>
      <c r="E17" s="203" t="s">
        <v>246</v>
      </c>
      <c r="F17" s="146">
        <v>9.4</v>
      </c>
      <c r="G17" s="204">
        <f t="shared" si="1"/>
        <v>468</v>
      </c>
    </row>
    <row r="18" spans="1:7" s="34" customFormat="1" ht="13.5" customHeight="1">
      <c r="A18" s="199" t="str">
        <f t="shared" si="0"/>
        <v>15.</v>
      </c>
      <c r="B18" s="200">
        <v>7</v>
      </c>
      <c r="C18" s="201" t="s">
        <v>247</v>
      </c>
      <c r="D18" s="202">
        <v>36330</v>
      </c>
      <c r="E18" s="203" t="s">
        <v>232</v>
      </c>
      <c r="F18" s="146">
        <v>9.45</v>
      </c>
      <c r="G18" s="204">
        <f t="shared" si="1"/>
        <v>456</v>
      </c>
    </row>
    <row r="19" spans="1:7" s="34" customFormat="1" ht="13.5" customHeight="1">
      <c r="A19" s="199" t="str">
        <f t="shared" si="0"/>
        <v>16.</v>
      </c>
      <c r="B19" s="200">
        <v>2</v>
      </c>
      <c r="C19" s="201" t="s">
        <v>248</v>
      </c>
      <c r="D19" s="207">
        <v>35697</v>
      </c>
      <c r="E19" s="203" t="s">
        <v>147</v>
      </c>
      <c r="F19" s="146">
        <v>9.54</v>
      </c>
      <c r="G19" s="204">
        <f t="shared" si="1"/>
        <v>435</v>
      </c>
    </row>
    <row r="20" spans="1:7" s="34" customFormat="1" ht="13.5" customHeight="1">
      <c r="A20" s="199" t="str">
        <f t="shared" si="0"/>
        <v>17.</v>
      </c>
      <c r="B20" s="200">
        <v>3</v>
      </c>
      <c r="C20" s="201" t="s">
        <v>249</v>
      </c>
      <c r="D20" s="202">
        <v>2955322</v>
      </c>
      <c r="E20" s="203" t="s">
        <v>246</v>
      </c>
      <c r="F20" s="146">
        <v>9.68</v>
      </c>
      <c r="G20" s="204">
        <f t="shared" si="1"/>
        <v>404</v>
      </c>
    </row>
    <row r="21" spans="1:7" s="34" customFormat="1" ht="13.5" customHeight="1">
      <c r="A21" s="199" t="str">
        <f t="shared" si="0"/>
        <v>18.</v>
      </c>
      <c r="B21" s="200">
        <v>7</v>
      </c>
      <c r="C21" s="208" t="s">
        <v>250</v>
      </c>
      <c r="D21" s="200">
        <v>1996</v>
      </c>
      <c r="E21" s="208" t="s">
        <v>237</v>
      </c>
      <c r="F21" s="146">
        <v>9.88</v>
      </c>
      <c r="G21" s="204">
        <f t="shared" si="1"/>
        <v>361</v>
      </c>
    </row>
    <row r="22" spans="1:7" s="34" customFormat="1" ht="13.5" customHeight="1">
      <c r="A22" s="199" t="str">
        <f t="shared" si="0"/>
        <v>19.</v>
      </c>
      <c r="B22" s="200">
        <v>5</v>
      </c>
      <c r="C22" s="201" t="s">
        <v>251</v>
      </c>
      <c r="D22" s="202">
        <v>35416</v>
      </c>
      <c r="E22" s="203" t="s">
        <v>239</v>
      </c>
      <c r="F22" s="146">
        <v>9.91</v>
      </c>
      <c r="G22" s="204">
        <f t="shared" si="1"/>
        <v>355</v>
      </c>
    </row>
    <row r="23" spans="1:7" s="34" customFormat="1" ht="13.5" customHeight="1">
      <c r="A23" s="199" t="str">
        <f t="shared" si="0"/>
        <v>20.</v>
      </c>
      <c r="B23" s="200">
        <v>2</v>
      </c>
      <c r="C23" s="201" t="s">
        <v>252</v>
      </c>
      <c r="D23" s="202">
        <v>35593</v>
      </c>
      <c r="E23" s="203" t="s">
        <v>246</v>
      </c>
      <c r="F23" s="146">
        <v>10.16</v>
      </c>
      <c r="G23" s="204">
        <f t="shared" si="1"/>
        <v>304</v>
      </c>
    </row>
    <row r="24" spans="1:7" s="34" customFormat="1" ht="13.5" customHeight="1">
      <c r="A24" s="209">
        <f t="shared" si="0"/>
      </c>
      <c r="B24" s="62"/>
      <c r="D24" s="35"/>
      <c r="F24" s="55"/>
      <c r="G24" s="210">
        <f t="shared" si="1"/>
      </c>
    </row>
    <row r="25" spans="1:7" s="34" customFormat="1" ht="13.5" customHeight="1">
      <c r="A25" s="209">
        <f t="shared" si="0"/>
      </c>
      <c r="B25" s="62"/>
      <c r="D25" s="35"/>
      <c r="F25" s="55"/>
      <c r="G25" s="210">
        <f t="shared" si="1"/>
      </c>
    </row>
    <row r="26" spans="1:7" s="34" customFormat="1" ht="13.5" customHeight="1">
      <c r="A26" s="209">
        <f t="shared" si="0"/>
      </c>
      <c r="B26" s="62"/>
      <c r="D26" s="35"/>
      <c r="F26" s="55"/>
      <c r="G26" s="210">
        <f t="shared" si="1"/>
      </c>
    </row>
    <row r="27" spans="1:7" s="34" customFormat="1" ht="13.5" customHeight="1">
      <c r="A27" s="209">
        <f t="shared" si="0"/>
      </c>
      <c r="B27" s="62"/>
      <c r="D27" s="35"/>
      <c r="F27" s="55"/>
      <c r="G27" s="210">
        <f t="shared" si="1"/>
      </c>
    </row>
    <row r="28" spans="1:7" s="34" customFormat="1" ht="13.5" customHeight="1">
      <c r="A28" s="209">
        <f t="shared" si="0"/>
      </c>
      <c r="B28" s="62"/>
      <c r="D28" s="35"/>
      <c r="F28" s="55"/>
      <c r="G28" s="210">
        <f t="shared" si="1"/>
      </c>
    </row>
    <row r="29" spans="1:7" s="34" customFormat="1" ht="13.5" customHeight="1">
      <c r="A29" s="209">
        <f t="shared" si="0"/>
      </c>
      <c r="B29" s="62"/>
      <c r="D29" s="35"/>
      <c r="F29" s="55"/>
      <c r="G29" s="210">
        <f t="shared" si="1"/>
      </c>
    </row>
    <row r="30" spans="1:7" s="34" customFormat="1" ht="13.5" customHeight="1">
      <c r="A30" s="209">
        <f t="shared" si="0"/>
      </c>
      <c r="B30" s="62"/>
      <c r="D30" s="35"/>
      <c r="F30" s="55"/>
      <c r="G30" s="210">
        <f t="shared" si="1"/>
      </c>
    </row>
    <row r="31" spans="1:7" s="34" customFormat="1" ht="13.5" customHeight="1">
      <c r="A31" s="209">
        <f t="shared" si="0"/>
      </c>
      <c r="B31" s="62"/>
      <c r="D31" s="35"/>
      <c r="F31" s="55"/>
      <c r="G31" s="210">
        <f t="shared" si="1"/>
      </c>
    </row>
    <row r="32" spans="1:7" s="34" customFormat="1" ht="13.5" customHeight="1">
      <c r="A32" s="211">
        <f t="shared" si="0"/>
      </c>
      <c r="B32" s="63"/>
      <c r="C32" s="38"/>
      <c r="D32" s="39"/>
      <c r="E32" s="38"/>
      <c r="F32" s="56"/>
      <c r="G32" s="210">
        <f t="shared" si="1"/>
      </c>
    </row>
    <row r="33" spans="1:7" s="34" customFormat="1" ht="13.5" customHeight="1">
      <c r="A33" s="209">
        <f t="shared" si="0"/>
      </c>
      <c r="B33" s="62"/>
      <c r="D33" s="35"/>
      <c r="F33" s="55"/>
      <c r="G33" s="210">
        <f t="shared" si="1"/>
      </c>
    </row>
    <row r="34" spans="1:7" s="34" customFormat="1" ht="13.5" customHeight="1">
      <c r="A34" s="209">
        <f t="shared" si="0"/>
      </c>
      <c r="B34" s="62"/>
      <c r="D34" s="35"/>
      <c r="F34" s="55"/>
      <c r="G34" s="210">
        <f t="shared" si="1"/>
      </c>
    </row>
    <row r="35" spans="1:7" s="34" customFormat="1" ht="13.5" customHeight="1">
      <c r="A35" s="209">
        <f t="shared" si="0"/>
      </c>
      <c r="B35" s="62"/>
      <c r="D35" s="35"/>
      <c r="F35" s="55"/>
      <c r="G35" s="210">
        <f t="shared" si="1"/>
      </c>
    </row>
    <row r="36" spans="1:7" s="34" customFormat="1" ht="13.5" customHeight="1">
      <c r="A36" s="209">
        <f t="shared" si="0"/>
      </c>
      <c r="B36" s="62"/>
      <c r="D36" s="35"/>
      <c r="F36" s="55"/>
      <c r="G36" s="210">
        <f t="shared" si="1"/>
      </c>
    </row>
    <row r="37" spans="1:7" s="34" customFormat="1" ht="13.5" customHeight="1">
      <c r="A37" s="209">
        <f t="shared" si="0"/>
      </c>
      <c r="B37" s="62"/>
      <c r="D37" s="35"/>
      <c r="F37" s="55"/>
      <c r="G37" s="210">
        <f t="shared" si="1"/>
      </c>
    </row>
    <row r="38" spans="1:7" s="34" customFormat="1" ht="13.5" customHeight="1">
      <c r="A38" s="209">
        <f t="shared" si="0"/>
      </c>
      <c r="B38" s="62"/>
      <c r="D38" s="35"/>
      <c r="F38" s="55"/>
      <c r="G38" s="210">
        <f t="shared" si="1"/>
      </c>
    </row>
    <row r="39" spans="1:7" s="34" customFormat="1" ht="13.5" customHeight="1">
      <c r="A39" s="209">
        <f t="shared" si="0"/>
      </c>
      <c r="B39" s="62"/>
      <c r="D39" s="35"/>
      <c r="F39" s="55"/>
      <c r="G39" s="210">
        <f t="shared" si="1"/>
      </c>
    </row>
    <row r="40" spans="1:7" s="34" customFormat="1" ht="13.5" customHeight="1">
      <c r="A40" s="209">
        <f t="shared" si="0"/>
      </c>
      <c r="B40" s="62"/>
      <c r="D40" s="35"/>
      <c r="F40" s="55"/>
      <c r="G40" s="210">
        <f t="shared" si="1"/>
      </c>
    </row>
    <row r="41" spans="1:7" s="34" customFormat="1" ht="13.5" customHeight="1">
      <c r="A41" s="209">
        <f t="shared" si="0"/>
      </c>
      <c r="B41" s="62"/>
      <c r="D41" s="35"/>
      <c r="F41" s="55"/>
      <c r="G41" s="210">
        <f t="shared" si="1"/>
      </c>
    </row>
    <row r="42" spans="1:7" s="34" customFormat="1" ht="13.5" customHeight="1">
      <c r="A42" s="209">
        <f t="shared" si="0"/>
      </c>
      <c r="B42" s="62"/>
      <c r="D42" s="35"/>
      <c r="F42" s="55"/>
      <c r="G42" s="210">
        <f t="shared" si="1"/>
      </c>
    </row>
    <row r="43" spans="1:7" s="34" customFormat="1" ht="13.5" customHeight="1">
      <c r="A43" s="209">
        <f t="shared" si="0"/>
      </c>
      <c r="B43" s="62"/>
      <c r="D43" s="35"/>
      <c r="F43" s="55"/>
      <c r="G43" s="210">
        <f t="shared" si="1"/>
      </c>
    </row>
    <row r="44" spans="1:7" s="34" customFormat="1" ht="13.5" customHeight="1">
      <c r="A44" s="209">
        <f t="shared" si="0"/>
      </c>
      <c r="B44" s="62"/>
      <c r="D44" s="35"/>
      <c r="F44" s="55"/>
      <c r="G44" s="210">
        <f t="shared" si="1"/>
      </c>
    </row>
    <row r="45" spans="1:7" s="34" customFormat="1" ht="13.5" customHeight="1">
      <c r="A45" s="209">
        <f t="shared" si="0"/>
      </c>
      <c r="B45" s="62"/>
      <c r="D45" s="35"/>
      <c r="F45" s="55"/>
      <c r="G45" s="210">
        <f t="shared" si="1"/>
      </c>
    </row>
    <row r="46" spans="1:7" s="34" customFormat="1" ht="13.5" customHeight="1">
      <c r="A46" s="209">
        <f t="shared" si="0"/>
      </c>
      <c r="B46" s="62"/>
      <c r="D46" s="35"/>
      <c r="F46" s="55"/>
      <c r="G46" s="210">
        <f t="shared" si="1"/>
      </c>
    </row>
    <row r="47" spans="1:7" s="34" customFormat="1" ht="13.5" customHeight="1">
      <c r="A47" s="209">
        <f t="shared" si="0"/>
      </c>
      <c r="B47" s="62"/>
      <c r="D47" s="35"/>
      <c r="F47" s="55"/>
      <c r="G47" s="210">
        <f t="shared" si="1"/>
      </c>
    </row>
    <row r="48" spans="1:7" s="34" customFormat="1" ht="13.5" customHeight="1">
      <c r="A48" s="209">
        <f t="shared" si="0"/>
      </c>
      <c r="B48" s="62"/>
      <c r="D48" s="35"/>
      <c r="F48" s="55"/>
      <c r="G48" s="210">
        <f t="shared" si="1"/>
      </c>
    </row>
    <row r="49" spans="1:7" s="34" customFormat="1" ht="13.5" customHeight="1">
      <c r="A49" s="211">
        <f t="shared" si="0"/>
      </c>
      <c r="B49" s="63"/>
      <c r="C49" s="38"/>
      <c r="D49" s="39"/>
      <c r="E49" s="38"/>
      <c r="F49" s="56"/>
      <c r="G49" s="210">
        <f t="shared" si="1"/>
      </c>
    </row>
  </sheetData>
  <sheetProtection/>
  <dataValidations count="2">
    <dataValidation allowBlank="1" showInputMessage="1" showErrorMessage="1" prompt="Buňka obsahuje vzorec. Nevyplňovat!" sqref="A4:A49"/>
    <dataValidation allowBlank="1" showInputMessage="1" showErrorMessage="1" prompt="Buňka obsahuje vzorec, NEPŘEPSAT!" sqref="G4:G49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L49"/>
  <sheetViews>
    <sheetView zoomScalePageLayoutView="0" workbookViewId="0" topLeftCell="A1">
      <selection activeCell="AE8" sqref="AE8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0.875" style="23" customWidth="1"/>
    <col min="5" max="5" width="26.375" style="0" customWidth="1"/>
    <col min="6" max="6" width="9.375" style="45" customWidth="1"/>
    <col min="7" max="7" width="9.125" style="23" customWidth="1"/>
  </cols>
  <sheetData>
    <row r="1" spans="5:6" ht="12.75">
      <c r="E1" s="50"/>
      <c r="F1" s="51"/>
    </row>
    <row r="2" spans="1:7" s="30" customFormat="1" ht="18" customHeight="1">
      <c r="A2" s="25" t="s">
        <v>33</v>
      </c>
      <c r="B2" s="25"/>
      <c r="C2" s="26"/>
      <c r="D2" s="32"/>
      <c r="E2" s="27"/>
      <c r="F2" s="44"/>
      <c r="G2" s="29" t="s">
        <v>253</v>
      </c>
    </row>
    <row r="3" spans="1:7" s="31" customFormat="1" ht="23.25" customHeight="1" thickBot="1">
      <c r="A3" s="194"/>
      <c r="B3" s="195" t="s">
        <v>44</v>
      </c>
      <c r="C3" s="194" t="s">
        <v>27</v>
      </c>
      <c r="D3" s="196" t="s">
        <v>31</v>
      </c>
      <c r="E3" s="194" t="s">
        <v>45</v>
      </c>
      <c r="F3" s="197" t="s">
        <v>28</v>
      </c>
      <c r="G3" s="198" t="s">
        <v>29</v>
      </c>
    </row>
    <row r="4" spans="1:12" s="31" customFormat="1" ht="13.5" customHeight="1">
      <c r="A4" s="199" t="str">
        <f aca="true" t="shared" si="0" ref="A4:A47">IF(F4&gt;0,(ROW()-3)&amp;".","")</f>
        <v>1.</v>
      </c>
      <c r="B4" s="200">
        <v>5</v>
      </c>
      <c r="C4" s="201" t="s">
        <v>254</v>
      </c>
      <c r="D4" s="202">
        <v>35430</v>
      </c>
      <c r="E4" s="203" t="s">
        <v>239</v>
      </c>
      <c r="F4" s="146">
        <v>27.97</v>
      </c>
      <c r="G4" s="204">
        <f aca="true" t="shared" si="1" ref="G4:G49">IF(F4&gt;0,(INT(POWER(42.5-F4,1.81)*4.99087)),"")</f>
        <v>633</v>
      </c>
      <c r="H4" s="49" t="s">
        <v>43</v>
      </c>
      <c r="I4" s="49"/>
      <c r="J4" s="49"/>
      <c r="K4" s="49"/>
      <c r="L4" s="88"/>
    </row>
    <row r="5" spans="1:12" s="31" customFormat="1" ht="13.5" customHeight="1">
      <c r="A5" s="199" t="str">
        <f t="shared" si="0"/>
        <v>2.</v>
      </c>
      <c r="B5" s="200">
        <v>8</v>
      </c>
      <c r="C5" s="201" t="s">
        <v>255</v>
      </c>
      <c r="D5" s="202">
        <v>35352</v>
      </c>
      <c r="E5" s="203" t="s">
        <v>237</v>
      </c>
      <c r="F5" s="146">
        <v>28.42</v>
      </c>
      <c r="G5" s="204">
        <f t="shared" si="1"/>
        <v>598</v>
      </c>
      <c r="H5" s="205" t="s">
        <v>55</v>
      </c>
      <c r="I5" s="212"/>
      <c r="J5" s="212"/>
      <c r="K5" s="212"/>
      <c r="L5" s="88"/>
    </row>
    <row r="6" spans="1:12" s="31" customFormat="1" ht="13.5" customHeight="1">
      <c r="A6" s="199" t="str">
        <f t="shared" si="0"/>
        <v>3.</v>
      </c>
      <c r="B6" s="200">
        <v>7</v>
      </c>
      <c r="C6" s="201" t="s">
        <v>256</v>
      </c>
      <c r="D6" s="202">
        <v>36295</v>
      </c>
      <c r="E6" s="203" t="s">
        <v>147</v>
      </c>
      <c r="F6" s="146">
        <v>28.49</v>
      </c>
      <c r="G6" s="204">
        <f t="shared" si="1"/>
        <v>593</v>
      </c>
      <c r="H6" s="205" t="s">
        <v>56</v>
      </c>
      <c r="I6" s="212"/>
      <c r="J6" s="212"/>
      <c r="K6" s="212"/>
      <c r="L6" s="88"/>
    </row>
    <row r="7" spans="1:12" s="31" customFormat="1" ht="13.5" customHeight="1">
      <c r="A7" s="199" t="str">
        <f t="shared" si="0"/>
        <v>4.</v>
      </c>
      <c r="B7" s="200">
        <v>2</v>
      </c>
      <c r="C7" s="201" t="s">
        <v>234</v>
      </c>
      <c r="D7" s="202">
        <v>35967</v>
      </c>
      <c r="E7" s="203" t="s">
        <v>147</v>
      </c>
      <c r="F7" s="146">
        <v>28.69</v>
      </c>
      <c r="G7" s="204">
        <f t="shared" si="1"/>
        <v>577</v>
      </c>
      <c r="H7" s="49" t="s">
        <v>32</v>
      </c>
      <c r="I7" s="49"/>
      <c r="J7" s="49"/>
      <c r="K7" s="49"/>
      <c r="L7" s="88"/>
    </row>
    <row r="8" spans="1:7" s="31" customFormat="1" ht="13.5" customHeight="1">
      <c r="A8" s="199" t="str">
        <f t="shared" si="0"/>
        <v>5.</v>
      </c>
      <c r="B8" s="200">
        <v>7</v>
      </c>
      <c r="C8" s="201" t="s">
        <v>229</v>
      </c>
      <c r="D8" s="202">
        <v>35017</v>
      </c>
      <c r="E8" s="203" t="s">
        <v>230</v>
      </c>
      <c r="F8" s="146">
        <v>29.33</v>
      </c>
      <c r="G8" s="204">
        <f t="shared" si="1"/>
        <v>530</v>
      </c>
    </row>
    <row r="9" spans="1:7" s="31" customFormat="1" ht="13.5" customHeight="1">
      <c r="A9" s="199" t="str">
        <f t="shared" si="0"/>
        <v>6.</v>
      </c>
      <c r="B9" s="200">
        <v>6</v>
      </c>
      <c r="C9" s="201" t="s">
        <v>257</v>
      </c>
      <c r="D9" s="202">
        <v>35060</v>
      </c>
      <c r="E9" s="203" t="s">
        <v>228</v>
      </c>
      <c r="F9" s="146">
        <v>29.6</v>
      </c>
      <c r="G9" s="204">
        <f t="shared" si="1"/>
        <v>510</v>
      </c>
    </row>
    <row r="10" spans="1:7" s="31" customFormat="1" ht="13.5" customHeight="1">
      <c r="A10" s="199" t="str">
        <f t="shared" si="0"/>
        <v>7.</v>
      </c>
      <c r="B10" s="200">
        <v>3</v>
      </c>
      <c r="C10" s="201" t="s">
        <v>231</v>
      </c>
      <c r="D10" s="202">
        <v>35108</v>
      </c>
      <c r="E10" s="203" t="s">
        <v>232</v>
      </c>
      <c r="F10" s="146">
        <v>29.87</v>
      </c>
      <c r="G10" s="204">
        <f t="shared" si="1"/>
        <v>491</v>
      </c>
    </row>
    <row r="11" spans="1:7" s="31" customFormat="1" ht="13.5" customHeight="1">
      <c r="A11" s="199" t="str">
        <f t="shared" si="0"/>
        <v>8.</v>
      </c>
      <c r="B11" s="200">
        <v>6</v>
      </c>
      <c r="C11" s="201" t="s">
        <v>241</v>
      </c>
      <c r="D11" s="202">
        <v>36094</v>
      </c>
      <c r="E11" s="203" t="s">
        <v>232</v>
      </c>
      <c r="F11" s="146">
        <v>30.51</v>
      </c>
      <c r="G11" s="204">
        <f t="shared" si="1"/>
        <v>447</v>
      </c>
    </row>
    <row r="12" spans="1:7" s="31" customFormat="1" ht="13.5" customHeight="1">
      <c r="A12" s="199" t="str">
        <f t="shared" si="0"/>
        <v>9.</v>
      </c>
      <c r="B12" s="200">
        <v>3</v>
      </c>
      <c r="C12" s="201" t="s">
        <v>258</v>
      </c>
      <c r="D12" s="202">
        <v>35129</v>
      </c>
      <c r="E12" s="203" t="s">
        <v>237</v>
      </c>
      <c r="F12" s="146">
        <v>30.55</v>
      </c>
      <c r="G12" s="204">
        <f t="shared" si="1"/>
        <v>444</v>
      </c>
    </row>
    <row r="13" spans="1:7" s="31" customFormat="1" ht="13.5" customHeight="1">
      <c r="A13" s="199" t="str">
        <f t="shared" si="0"/>
        <v>10.</v>
      </c>
      <c r="B13" s="200">
        <v>4</v>
      </c>
      <c r="C13" s="201" t="s">
        <v>259</v>
      </c>
      <c r="D13" s="202">
        <v>35368</v>
      </c>
      <c r="E13" s="203" t="s">
        <v>239</v>
      </c>
      <c r="F13" s="146">
        <v>30.95</v>
      </c>
      <c r="G13" s="204">
        <f t="shared" si="1"/>
        <v>418</v>
      </c>
    </row>
    <row r="14" spans="1:7" s="31" customFormat="1" ht="13.5" customHeight="1">
      <c r="A14" s="199" t="str">
        <f t="shared" si="0"/>
        <v>11.</v>
      </c>
      <c r="B14" s="200">
        <v>5</v>
      </c>
      <c r="C14" s="201" t="s">
        <v>260</v>
      </c>
      <c r="D14" s="202">
        <v>35274</v>
      </c>
      <c r="E14" s="203" t="s">
        <v>232</v>
      </c>
      <c r="F14" s="146">
        <v>31.34</v>
      </c>
      <c r="G14" s="204">
        <f t="shared" si="1"/>
        <v>393</v>
      </c>
    </row>
    <row r="15" spans="1:7" s="31" customFormat="1" ht="13.5" customHeight="1">
      <c r="A15" s="199" t="str">
        <f t="shared" si="0"/>
        <v>12.</v>
      </c>
      <c r="B15" s="200">
        <v>6</v>
      </c>
      <c r="C15" s="201" t="s">
        <v>242</v>
      </c>
      <c r="D15" s="202">
        <v>35230</v>
      </c>
      <c r="E15" s="203" t="s">
        <v>237</v>
      </c>
      <c r="F15" s="146">
        <v>31.55</v>
      </c>
      <c r="G15" s="204">
        <f t="shared" si="1"/>
        <v>379</v>
      </c>
    </row>
    <row r="16" spans="1:7" s="31" customFormat="1" ht="13.5" customHeight="1">
      <c r="A16" s="199" t="str">
        <f t="shared" si="0"/>
        <v>13.</v>
      </c>
      <c r="B16" s="200">
        <v>4</v>
      </c>
      <c r="C16" s="201" t="s">
        <v>261</v>
      </c>
      <c r="D16" s="202">
        <v>35030</v>
      </c>
      <c r="E16" s="203" t="s">
        <v>228</v>
      </c>
      <c r="F16" s="146">
        <v>31.58</v>
      </c>
      <c r="G16" s="204">
        <f t="shared" si="1"/>
        <v>377</v>
      </c>
    </row>
    <row r="17" spans="1:7" s="31" customFormat="1" ht="13.5" customHeight="1">
      <c r="A17" s="199" t="str">
        <f t="shared" si="0"/>
        <v>14.</v>
      </c>
      <c r="B17" s="200">
        <v>4</v>
      </c>
      <c r="C17" s="201" t="s">
        <v>262</v>
      </c>
      <c r="D17" s="202">
        <v>35360</v>
      </c>
      <c r="E17" s="203" t="s">
        <v>246</v>
      </c>
      <c r="F17" s="146">
        <v>31.67</v>
      </c>
      <c r="G17" s="204">
        <f t="shared" si="1"/>
        <v>372</v>
      </c>
    </row>
    <row r="18" spans="1:7" s="31" customFormat="1" ht="13.5" customHeight="1">
      <c r="A18" s="199" t="str">
        <f t="shared" si="0"/>
        <v>15.</v>
      </c>
      <c r="B18" s="200">
        <v>5</v>
      </c>
      <c r="C18" s="201" t="s">
        <v>263</v>
      </c>
      <c r="D18" s="202">
        <v>35507</v>
      </c>
      <c r="E18" s="203" t="s">
        <v>239</v>
      </c>
      <c r="F18" s="146">
        <v>31.92</v>
      </c>
      <c r="G18" s="204">
        <f t="shared" si="1"/>
        <v>356</v>
      </c>
    </row>
    <row r="19" spans="1:7" s="31" customFormat="1" ht="13.5" customHeight="1">
      <c r="A19" s="199" t="str">
        <f t="shared" si="0"/>
        <v>16.</v>
      </c>
      <c r="B19" s="200">
        <v>3</v>
      </c>
      <c r="C19" s="201" t="s">
        <v>264</v>
      </c>
      <c r="D19" s="202">
        <v>36229</v>
      </c>
      <c r="E19" s="203" t="s">
        <v>230</v>
      </c>
      <c r="F19" s="146">
        <v>32.84</v>
      </c>
      <c r="G19" s="204">
        <f t="shared" si="1"/>
        <v>302</v>
      </c>
    </row>
    <row r="20" spans="1:7" s="31" customFormat="1" ht="13.5" customHeight="1">
      <c r="A20" s="199" t="str">
        <f t="shared" si="0"/>
        <v>17.</v>
      </c>
      <c r="B20" s="200">
        <v>2</v>
      </c>
      <c r="C20" s="201" t="s">
        <v>265</v>
      </c>
      <c r="D20" s="202">
        <v>36122</v>
      </c>
      <c r="E20" s="203" t="s">
        <v>147</v>
      </c>
      <c r="F20" s="146">
        <v>33.07</v>
      </c>
      <c r="G20" s="204">
        <f t="shared" si="1"/>
        <v>289</v>
      </c>
    </row>
    <row r="21" spans="1:7" s="31" customFormat="1" ht="13.5" customHeight="1">
      <c r="A21" s="199" t="str">
        <f t="shared" si="0"/>
        <v>18.</v>
      </c>
      <c r="B21" s="200">
        <v>7</v>
      </c>
      <c r="C21" s="201" t="s">
        <v>252</v>
      </c>
      <c r="D21" s="202">
        <v>35593</v>
      </c>
      <c r="E21" s="203" t="s">
        <v>246</v>
      </c>
      <c r="F21" s="146">
        <v>35.52</v>
      </c>
      <c r="G21" s="204">
        <f t="shared" si="1"/>
        <v>168</v>
      </c>
    </row>
    <row r="22" spans="1:7" s="31" customFormat="1" ht="13.5" customHeight="1">
      <c r="A22" s="209">
        <f t="shared" si="0"/>
      </c>
      <c r="B22" s="62"/>
      <c r="C22" s="34"/>
      <c r="D22" s="35"/>
      <c r="E22" s="34"/>
      <c r="F22" s="55"/>
      <c r="G22" s="210">
        <f t="shared" si="1"/>
      </c>
    </row>
    <row r="23" spans="1:7" s="31" customFormat="1" ht="13.5" customHeight="1">
      <c r="A23" s="209">
        <f t="shared" si="0"/>
      </c>
      <c r="B23" s="62"/>
      <c r="C23" s="34"/>
      <c r="D23" s="35"/>
      <c r="E23" s="34"/>
      <c r="F23" s="55"/>
      <c r="G23" s="210">
        <f t="shared" si="1"/>
      </c>
    </row>
    <row r="24" spans="1:7" s="31" customFormat="1" ht="13.5" customHeight="1">
      <c r="A24" s="209">
        <f t="shared" si="0"/>
      </c>
      <c r="B24" s="62"/>
      <c r="C24" s="34"/>
      <c r="D24" s="35"/>
      <c r="E24" s="34"/>
      <c r="F24" s="55"/>
      <c r="G24" s="210">
        <f t="shared" si="1"/>
      </c>
    </row>
    <row r="25" spans="1:7" s="31" customFormat="1" ht="13.5" customHeight="1">
      <c r="A25" s="209">
        <f t="shared" si="0"/>
      </c>
      <c r="B25" s="62"/>
      <c r="C25" s="34"/>
      <c r="D25" s="35"/>
      <c r="E25" s="34"/>
      <c r="F25" s="55"/>
      <c r="G25" s="210">
        <f t="shared" si="1"/>
      </c>
    </row>
    <row r="26" spans="1:7" s="31" customFormat="1" ht="13.5" customHeight="1">
      <c r="A26" s="209">
        <f t="shared" si="0"/>
      </c>
      <c r="B26" s="62"/>
      <c r="C26" s="34"/>
      <c r="D26" s="35"/>
      <c r="E26" s="34"/>
      <c r="F26" s="55"/>
      <c r="G26" s="210">
        <f t="shared" si="1"/>
      </c>
    </row>
    <row r="27" spans="1:7" s="31" customFormat="1" ht="13.5" customHeight="1">
      <c r="A27" s="209">
        <f t="shared" si="0"/>
      </c>
      <c r="B27" s="62"/>
      <c r="C27" s="34"/>
      <c r="D27" s="35"/>
      <c r="E27" s="34"/>
      <c r="F27" s="55"/>
      <c r="G27" s="210">
        <f t="shared" si="1"/>
      </c>
    </row>
    <row r="28" spans="1:7" s="31" customFormat="1" ht="13.5" customHeight="1">
      <c r="A28" s="209">
        <f t="shared" si="0"/>
      </c>
      <c r="B28" s="62"/>
      <c r="C28" s="34"/>
      <c r="D28" s="35"/>
      <c r="E28" s="34"/>
      <c r="F28" s="55"/>
      <c r="G28" s="210">
        <f t="shared" si="1"/>
      </c>
    </row>
    <row r="29" spans="1:7" s="31" customFormat="1" ht="13.5" customHeight="1">
      <c r="A29" s="209">
        <f t="shared" si="0"/>
      </c>
      <c r="B29" s="62"/>
      <c r="C29" s="34"/>
      <c r="D29" s="35"/>
      <c r="E29" s="34"/>
      <c r="F29" s="55"/>
      <c r="G29" s="210">
        <f t="shared" si="1"/>
      </c>
    </row>
    <row r="30" spans="1:7" s="31" customFormat="1" ht="13.5" customHeight="1">
      <c r="A30" s="209">
        <f t="shared" si="0"/>
      </c>
      <c r="B30" s="62"/>
      <c r="C30" s="34"/>
      <c r="D30" s="35"/>
      <c r="E30" s="34"/>
      <c r="F30" s="55"/>
      <c r="G30" s="210">
        <f t="shared" si="1"/>
      </c>
    </row>
    <row r="31" spans="1:7" s="31" customFormat="1" ht="13.5" customHeight="1">
      <c r="A31" s="209">
        <f t="shared" si="0"/>
      </c>
      <c r="B31" s="62"/>
      <c r="C31" s="34"/>
      <c r="D31" s="35"/>
      <c r="E31" s="34"/>
      <c r="F31" s="55"/>
      <c r="G31" s="210">
        <f t="shared" si="1"/>
      </c>
    </row>
    <row r="32" spans="1:7" s="31" customFormat="1" ht="13.5" customHeight="1">
      <c r="A32" s="211">
        <f t="shared" si="0"/>
      </c>
      <c r="B32" s="63"/>
      <c r="C32" s="38"/>
      <c r="D32" s="39"/>
      <c r="E32" s="38"/>
      <c r="F32" s="56"/>
      <c r="G32" s="210">
        <f t="shared" si="1"/>
      </c>
    </row>
    <row r="33" spans="1:7" s="31" customFormat="1" ht="13.5" customHeight="1">
      <c r="A33" s="209">
        <f t="shared" si="0"/>
      </c>
      <c r="B33" s="62"/>
      <c r="C33" s="34"/>
      <c r="D33" s="35"/>
      <c r="E33" s="34"/>
      <c r="F33" s="55"/>
      <c r="G33" s="210">
        <f t="shared" si="1"/>
      </c>
    </row>
    <row r="34" spans="1:7" s="31" customFormat="1" ht="13.5" customHeight="1">
      <c r="A34" s="209">
        <f t="shared" si="0"/>
      </c>
      <c r="B34" s="62"/>
      <c r="C34" s="34"/>
      <c r="D34" s="35"/>
      <c r="E34" s="34"/>
      <c r="F34" s="55"/>
      <c r="G34" s="210">
        <f t="shared" si="1"/>
      </c>
    </row>
    <row r="35" spans="1:7" s="31" customFormat="1" ht="13.5" customHeight="1">
      <c r="A35" s="209">
        <f t="shared" si="0"/>
      </c>
      <c r="B35" s="62"/>
      <c r="C35" s="34"/>
      <c r="D35" s="35"/>
      <c r="E35" s="34"/>
      <c r="F35" s="55"/>
      <c r="G35" s="210">
        <f t="shared" si="1"/>
      </c>
    </row>
    <row r="36" spans="1:7" s="31" customFormat="1" ht="13.5" customHeight="1">
      <c r="A36" s="209">
        <f t="shared" si="0"/>
      </c>
      <c r="B36" s="62"/>
      <c r="C36" s="34"/>
      <c r="D36" s="35"/>
      <c r="E36" s="34"/>
      <c r="F36" s="55"/>
      <c r="G36" s="210">
        <f t="shared" si="1"/>
      </c>
    </row>
    <row r="37" spans="1:7" s="31" customFormat="1" ht="13.5" customHeight="1">
      <c r="A37" s="209">
        <f t="shared" si="0"/>
      </c>
      <c r="B37" s="62"/>
      <c r="C37" s="34"/>
      <c r="D37" s="35"/>
      <c r="E37" s="34"/>
      <c r="F37" s="55"/>
      <c r="G37" s="210">
        <f t="shared" si="1"/>
      </c>
    </row>
    <row r="38" spans="1:7" s="31" customFormat="1" ht="13.5" customHeight="1">
      <c r="A38" s="209">
        <f t="shared" si="0"/>
      </c>
      <c r="B38" s="62"/>
      <c r="C38" s="34"/>
      <c r="D38" s="35"/>
      <c r="E38" s="34"/>
      <c r="F38" s="55"/>
      <c r="G38" s="210">
        <f t="shared" si="1"/>
      </c>
    </row>
    <row r="39" spans="1:7" s="31" customFormat="1" ht="13.5" customHeight="1">
      <c r="A39" s="209">
        <f t="shared" si="0"/>
      </c>
      <c r="B39" s="62"/>
      <c r="C39" s="34"/>
      <c r="D39" s="35"/>
      <c r="E39" s="34"/>
      <c r="F39" s="55"/>
      <c r="G39" s="210">
        <f t="shared" si="1"/>
      </c>
    </row>
    <row r="40" spans="1:7" s="31" customFormat="1" ht="13.5" customHeight="1">
      <c r="A40" s="209">
        <f t="shared" si="0"/>
      </c>
      <c r="B40" s="62"/>
      <c r="C40" s="34"/>
      <c r="D40" s="35"/>
      <c r="E40" s="34"/>
      <c r="F40" s="55"/>
      <c r="G40" s="210">
        <f t="shared" si="1"/>
      </c>
    </row>
    <row r="41" spans="1:7" s="31" customFormat="1" ht="13.5" customHeight="1">
      <c r="A41" s="209">
        <f t="shared" si="0"/>
      </c>
      <c r="B41" s="62"/>
      <c r="C41" s="34"/>
      <c r="D41" s="35"/>
      <c r="E41" s="34"/>
      <c r="F41" s="55"/>
      <c r="G41" s="210">
        <f t="shared" si="1"/>
      </c>
    </row>
    <row r="42" spans="1:7" s="31" customFormat="1" ht="13.5" customHeight="1">
      <c r="A42" s="209">
        <f t="shared" si="0"/>
      </c>
      <c r="B42" s="62"/>
      <c r="C42" s="34"/>
      <c r="D42" s="35"/>
      <c r="E42" s="34"/>
      <c r="F42" s="55"/>
      <c r="G42" s="210">
        <f t="shared" si="1"/>
      </c>
    </row>
    <row r="43" spans="1:7" s="31" customFormat="1" ht="13.5" customHeight="1">
      <c r="A43" s="209">
        <f>IF(F43&gt;0,(ROW()-3)&amp;".","")</f>
      </c>
      <c r="B43" s="62"/>
      <c r="C43" s="34"/>
      <c r="D43" s="35"/>
      <c r="E43" s="34"/>
      <c r="F43" s="55"/>
      <c r="G43" s="210">
        <f t="shared" si="1"/>
      </c>
    </row>
    <row r="44" spans="1:7" s="31" customFormat="1" ht="13.5" customHeight="1">
      <c r="A44" s="209">
        <f>IF(F44&gt;0,(ROW()-3)&amp;".","")</f>
      </c>
      <c r="B44" s="62"/>
      <c r="C44" s="34"/>
      <c r="D44" s="35"/>
      <c r="E44" s="34"/>
      <c r="F44" s="55"/>
      <c r="G44" s="210">
        <f t="shared" si="1"/>
      </c>
    </row>
    <row r="45" spans="1:7" s="31" customFormat="1" ht="13.5" customHeight="1">
      <c r="A45" s="209">
        <f t="shared" si="0"/>
      </c>
      <c r="B45" s="62"/>
      <c r="C45" s="34"/>
      <c r="D45" s="35"/>
      <c r="E45" s="34"/>
      <c r="F45" s="55"/>
      <c r="G45" s="210">
        <f t="shared" si="1"/>
      </c>
    </row>
    <row r="46" spans="1:7" s="31" customFormat="1" ht="13.5" customHeight="1">
      <c r="A46" s="209">
        <f t="shared" si="0"/>
      </c>
      <c r="B46" s="62"/>
      <c r="C46" s="34"/>
      <c r="D46" s="35"/>
      <c r="E46" s="34"/>
      <c r="F46" s="55"/>
      <c r="G46" s="210">
        <f t="shared" si="1"/>
      </c>
    </row>
    <row r="47" spans="1:7" s="31" customFormat="1" ht="13.5" customHeight="1">
      <c r="A47" s="211">
        <f t="shared" si="0"/>
      </c>
      <c r="B47" s="63"/>
      <c r="C47" s="38"/>
      <c r="D47" s="39"/>
      <c r="E47" s="38"/>
      <c r="F47" s="56"/>
      <c r="G47" s="210">
        <f t="shared" si="1"/>
      </c>
    </row>
    <row r="48" spans="1:7" s="31" customFormat="1" ht="13.5" customHeight="1">
      <c r="A48" s="209">
        <f>IF(F48&gt;0,(ROW()-3)&amp;".","")</f>
      </c>
      <c r="B48" s="62"/>
      <c r="C48" s="34"/>
      <c r="D48" s="35"/>
      <c r="E48" s="34"/>
      <c r="F48" s="55"/>
      <c r="G48" s="210">
        <f t="shared" si="1"/>
      </c>
    </row>
    <row r="49" spans="1:7" s="31" customFormat="1" ht="13.5" customHeight="1" thickBot="1">
      <c r="A49" s="213">
        <f>IF(F49&gt;0,(ROW()-3)&amp;".","")</f>
      </c>
      <c r="B49" s="67"/>
      <c r="C49" s="42"/>
      <c r="D49" s="43"/>
      <c r="E49" s="42"/>
      <c r="F49" s="57"/>
      <c r="G49" s="210">
        <f t="shared" si="1"/>
      </c>
    </row>
  </sheetData>
  <sheetProtection/>
  <dataValidations count="2">
    <dataValidation allowBlank="1" showInputMessage="1" showErrorMessage="1" prompt="Buňka obsahuje vzorec. Nevyplňovat!" sqref="A4:A49"/>
    <dataValidation allowBlank="1" showInputMessage="1" showErrorMessage="1" prompt="Buňka obsahuje vzorec, NEPŘEPSAT!" sqref="G4:G49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N49"/>
  <sheetViews>
    <sheetView zoomScalePageLayoutView="0" workbookViewId="0" topLeftCell="A1">
      <selection activeCell="AE8" sqref="AE8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0.625" style="23" customWidth="1"/>
    <col min="5" max="5" width="26.375" style="0" customWidth="1"/>
    <col min="6" max="6" width="3.25390625" style="23" customWidth="1"/>
    <col min="7" max="7" width="1.00390625" style="23" customWidth="1"/>
    <col min="8" max="8" width="6.625" style="59" customWidth="1"/>
    <col min="9" max="9" width="9.625" style="23" customWidth="1"/>
  </cols>
  <sheetData>
    <row r="1" spans="5:6" ht="12.75">
      <c r="E1" s="50"/>
      <c r="F1" s="52"/>
    </row>
    <row r="2" spans="1:9" s="30" customFormat="1" ht="21.75" customHeight="1">
      <c r="A2" s="25" t="s">
        <v>33</v>
      </c>
      <c r="B2" s="25"/>
      <c r="C2" s="26"/>
      <c r="D2" s="32"/>
      <c r="E2" s="27"/>
      <c r="F2" s="28"/>
      <c r="G2" s="28"/>
      <c r="H2" s="58"/>
      <c r="I2" s="29" t="s">
        <v>266</v>
      </c>
    </row>
    <row r="3" spans="1:9" s="31" customFormat="1" ht="23.25" customHeight="1" thickBot="1">
      <c r="A3" s="194"/>
      <c r="B3" s="195" t="s">
        <v>44</v>
      </c>
      <c r="C3" s="194" t="s">
        <v>27</v>
      </c>
      <c r="D3" s="196" t="s">
        <v>31</v>
      </c>
      <c r="E3" s="194" t="s">
        <v>45</v>
      </c>
      <c r="F3" s="214"/>
      <c r="G3" s="198" t="s">
        <v>28</v>
      </c>
      <c r="H3" s="215"/>
      <c r="I3" s="198" t="s">
        <v>29</v>
      </c>
    </row>
    <row r="4" spans="1:14" s="34" customFormat="1" ht="13.5" customHeight="1">
      <c r="A4" s="216" t="str">
        <f aca="true" t="shared" si="0" ref="A4:A14">IF(F4&gt;0,(ROW()-3)&amp;".","")</f>
        <v>1.</v>
      </c>
      <c r="B4" s="217">
        <v>3</v>
      </c>
      <c r="C4" s="218" t="s">
        <v>267</v>
      </c>
      <c r="D4" s="219">
        <v>35044</v>
      </c>
      <c r="E4" s="220" t="s">
        <v>237</v>
      </c>
      <c r="F4" s="221">
        <v>2</v>
      </c>
      <c r="G4" s="222" t="str">
        <f aca="true" t="shared" si="1" ref="G4:G47">IF(H4=0,"",":")</f>
        <v>:</v>
      </c>
      <c r="H4" s="223">
        <v>33.75</v>
      </c>
      <c r="I4" s="224">
        <f aca="true" t="shared" si="2" ref="I4:I49">IF(H4&lt;&gt;"",(INT(POWER(254-(60*F4+H4),1.88)*0.11193)),"")</f>
        <v>647</v>
      </c>
      <c r="J4" s="92" t="s">
        <v>57</v>
      </c>
      <c r="K4" s="93"/>
      <c r="L4" s="93"/>
      <c r="M4" s="93"/>
      <c r="N4" s="93"/>
    </row>
    <row r="5" spans="1:14" s="34" customFormat="1" ht="13.5" customHeight="1">
      <c r="A5" s="199" t="str">
        <f t="shared" si="0"/>
        <v>2.</v>
      </c>
      <c r="B5" s="200">
        <v>11</v>
      </c>
      <c r="C5" s="201" t="s">
        <v>268</v>
      </c>
      <c r="D5" s="202">
        <v>35099</v>
      </c>
      <c r="E5" s="203" t="s">
        <v>147</v>
      </c>
      <c r="F5" s="147">
        <v>2</v>
      </c>
      <c r="G5" s="225" t="str">
        <f t="shared" si="1"/>
        <v>:</v>
      </c>
      <c r="H5" s="142">
        <v>39.74</v>
      </c>
      <c r="I5" s="204">
        <f t="shared" si="2"/>
        <v>576</v>
      </c>
      <c r="J5" s="93" t="s">
        <v>54</v>
      </c>
      <c r="K5" s="93"/>
      <c r="L5" s="93"/>
      <c r="M5" s="93"/>
      <c r="N5" s="93"/>
    </row>
    <row r="6" spans="1:14" s="34" customFormat="1" ht="13.5" customHeight="1">
      <c r="A6" s="199" t="str">
        <f t="shared" si="0"/>
        <v>3.</v>
      </c>
      <c r="B6" s="200">
        <v>2</v>
      </c>
      <c r="C6" s="201" t="s">
        <v>269</v>
      </c>
      <c r="D6" s="202">
        <v>35848</v>
      </c>
      <c r="E6" s="203" t="s">
        <v>230</v>
      </c>
      <c r="F6" s="147">
        <v>2</v>
      </c>
      <c r="G6" s="225" t="str">
        <f t="shared" si="1"/>
        <v>:</v>
      </c>
      <c r="H6" s="142">
        <v>47.28</v>
      </c>
      <c r="I6" s="204">
        <f t="shared" si="2"/>
        <v>492</v>
      </c>
      <c r="J6" s="49" t="s">
        <v>52</v>
      </c>
      <c r="K6" s="49"/>
      <c r="L6" s="49"/>
      <c r="M6" s="49"/>
      <c r="N6" s="88"/>
    </row>
    <row r="7" spans="1:14" s="34" customFormat="1" ht="13.5" customHeight="1">
      <c r="A7" s="199" t="str">
        <f t="shared" si="0"/>
        <v>4.</v>
      </c>
      <c r="B7" s="200">
        <v>16</v>
      </c>
      <c r="C7" s="201" t="s">
        <v>263</v>
      </c>
      <c r="D7" s="202">
        <v>35507</v>
      </c>
      <c r="E7" s="203" t="s">
        <v>239</v>
      </c>
      <c r="F7" s="147">
        <v>2</v>
      </c>
      <c r="G7" s="225" t="str">
        <f t="shared" si="1"/>
        <v>:</v>
      </c>
      <c r="H7" s="142">
        <v>52.71</v>
      </c>
      <c r="I7" s="204">
        <f t="shared" si="2"/>
        <v>436</v>
      </c>
      <c r="J7" s="205" t="s">
        <v>55</v>
      </c>
      <c r="K7" s="205"/>
      <c r="L7" s="205"/>
      <c r="M7" s="205"/>
      <c r="N7" s="88"/>
    </row>
    <row r="8" spans="1:14" s="34" customFormat="1" ht="13.5" customHeight="1">
      <c r="A8" s="199" t="str">
        <f t="shared" si="0"/>
        <v>5.</v>
      </c>
      <c r="B8" s="200">
        <v>7</v>
      </c>
      <c r="C8" s="201" t="s">
        <v>270</v>
      </c>
      <c r="D8" s="202">
        <v>35275</v>
      </c>
      <c r="E8" s="203" t="s">
        <v>239</v>
      </c>
      <c r="F8" s="147">
        <v>2</v>
      </c>
      <c r="G8" s="225" t="str">
        <f t="shared" si="1"/>
        <v>:</v>
      </c>
      <c r="H8" s="142">
        <v>54.56</v>
      </c>
      <c r="I8" s="204">
        <f t="shared" si="2"/>
        <v>417</v>
      </c>
      <c r="J8" s="205" t="s">
        <v>56</v>
      </c>
      <c r="K8" s="205"/>
      <c r="L8" s="205"/>
      <c r="M8" s="205"/>
      <c r="N8" s="88"/>
    </row>
    <row r="9" spans="1:14" s="34" customFormat="1" ht="13.5" customHeight="1">
      <c r="A9" s="199" t="str">
        <f t="shared" si="0"/>
        <v>6.</v>
      </c>
      <c r="B9" s="200">
        <v>13</v>
      </c>
      <c r="C9" s="201" t="s">
        <v>271</v>
      </c>
      <c r="D9" s="202">
        <v>34910</v>
      </c>
      <c r="E9" s="203" t="s">
        <v>232</v>
      </c>
      <c r="F9" s="147">
        <v>2</v>
      </c>
      <c r="G9" s="225" t="str">
        <f t="shared" si="1"/>
        <v>:</v>
      </c>
      <c r="H9" s="142">
        <v>54.71</v>
      </c>
      <c r="I9" s="204">
        <f t="shared" si="2"/>
        <v>416</v>
      </c>
      <c r="J9" s="49" t="s">
        <v>32</v>
      </c>
      <c r="K9" s="49"/>
      <c r="L9" s="49"/>
      <c r="M9" s="49"/>
      <c r="N9" s="88"/>
    </row>
    <row r="10" spans="1:9" s="34" customFormat="1" ht="13.5" customHeight="1">
      <c r="A10" s="199" t="str">
        <f t="shared" si="0"/>
        <v>7.</v>
      </c>
      <c r="B10" s="200">
        <v>1</v>
      </c>
      <c r="C10" s="201" t="s">
        <v>272</v>
      </c>
      <c r="D10" s="202">
        <v>35909</v>
      </c>
      <c r="E10" s="203" t="s">
        <v>232</v>
      </c>
      <c r="F10" s="147">
        <v>2</v>
      </c>
      <c r="G10" s="225" t="str">
        <f t="shared" si="1"/>
        <v>:</v>
      </c>
      <c r="H10" s="142">
        <v>57.77</v>
      </c>
      <c r="I10" s="204">
        <f t="shared" si="2"/>
        <v>386</v>
      </c>
    </row>
    <row r="11" spans="1:9" s="34" customFormat="1" ht="13.5" customHeight="1">
      <c r="A11" s="199" t="str">
        <f t="shared" si="0"/>
        <v>8.</v>
      </c>
      <c r="B11" s="200">
        <v>17</v>
      </c>
      <c r="C11" s="201" t="s">
        <v>262</v>
      </c>
      <c r="D11" s="202">
        <v>35360</v>
      </c>
      <c r="E11" s="203" t="s">
        <v>246</v>
      </c>
      <c r="F11" s="147">
        <v>2</v>
      </c>
      <c r="G11" s="225" t="str">
        <f t="shared" si="1"/>
        <v>:</v>
      </c>
      <c r="H11" s="142">
        <v>58.08</v>
      </c>
      <c r="I11" s="204">
        <f t="shared" si="2"/>
        <v>383</v>
      </c>
    </row>
    <row r="12" spans="1:9" s="34" customFormat="1" ht="13.5" customHeight="1">
      <c r="A12" s="199" t="str">
        <f t="shared" si="0"/>
        <v>9.</v>
      </c>
      <c r="B12" s="200">
        <v>14</v>
      </c>
      <c r="C12" s="201" t="s">
        <v>273</v>
      </c>
      <c r="D12" s="202">
        <v>36162</v>
      </c>
      <c r="E12" s="203" t="s">
        <v>147</v>
      </c>
      <c r="F12" s="147">
        <v>2</v>
      </c>
      <c r="G12" s="225" t="str">
        <f t="shared" si="1"/>
        <v>:</v>
      </c>
      <c r="H12" s="142">
        <v>58.97</v>
      </c>
      <c r="I12" s="204">
        <f t="shared" si="2"/>
        <v>375</v>
      </c>
    </row>
    <row r="13" spans="1:9" s="34" customFormat="1" ht="13.5" customHeight="1">
      <c r="A13" s="199" t="str">
        <f t="shared" si="0"/>
        <v>10.</v>
      </c>
      <c r="B13" s="200">
        <v>9</v>
      </c>
      <c r="C13" s="201" t="s">
        <v>274</v>
      </c>
      <c r="D13" s="202">
        <v>35636</v>
      </c>
      <c r="E13" s="203" t="s">
        <v>230</v>
      </c>
      <c r="F13" s="147">
        <v>2</v>
      </c>
      <c r="G13" s="225" t="str">
        <f t="shared" si="1"/>
        <v>:</v>
      </c>
      <c r="H13" s="142">
        <v>59.4</v>
      </c>
      <c r="I13" s="204">
        <f t="shared" si="2"/>
        <v>371</v>
      </c>
    </row>
    <row r="14" spans="1:9" s="34" customFormat="1" ht="13.5" customHeight="1">
      <c r="A14" s="199" t="str">
        <f t="shared" si="0"/>
        <v>11.</v>
      </c>
      <c r="B14" s="200">
        <v>6</v>
      </c>
      <c r="C14" s="201" t="s">
        <v>275</v>
      </c>
      <c r="D14" s="226">
        <v>1997</v>
      </c>
      <c r="E14" s="203" t="s">
        <v>237</v>
      </c>
      <c r="F14" s="147">
        <v>3</v>
      </c>
      <c r="G14" s="225" t="str">
        <f t="shared" si="1"/>
        <v>:</v>
      </c>
      <c r="H14" s="142">
        <v>0.3</v>
      </c>
      <c r="I14" s="204">
        <f t="shared" si="2"/>
        <v>362</v>
      </c>
    </row>
    <row r="15" spans="1:9" s="34" customFormat="1" ht="13.5" customHeight="1">
      <c r="A15" s="199" t="str">
        <f>IF(H15&lt;&gt;"",(ROW()-3)&amp;".","")</f>
        <v>12.</v>
      </c>
      <c r="B15" s="200">
        <v>4</v>
      </c>
      <c r="C15" s="201" t="s">
        <v>248</v>
      </c>
      <c r="D15" s="202">
        <v>35697</v>
      </c>
      <c r="E15" s="203" t="s">
        <v>147</v>
      </c>
      <c r="F15" s="147">
        <v>3</v>
      </c>
      <c r="G15" s="225" t="str">
        <f t="shared" si="1"/>
        <v>:</v>
      </c>
      <c r="H15" s="142">
        <v>3.72</v>
      </c>
      <c r="I15" s="204">
        <f t="shared" si="2"/>
        <v>331</v>
      </c>
    </row>
    <row r="16" spans="1:9" s="34" customFormat="1" ht="13.5" customHeight="1">
      <c r="A16" s="199" t="str">
        <f>IF(F16&gt;0,(ROW()-3)&amp;".","")</f>
        <v>13.</v>
      </c>
      <c r="B16" s="200">
        <v>15</v>
      </c>
      <c r="C16" s="201" t="s">
        <v>240</v>
      </c>
      <c r="D16" s="202">
        <v>34843</v>
      </c>
      <c r="E16" s="203" t="s">
        <v>230</v>
      </c>
      <c r="F16" s="147">
        <v>3</v>
      </c>
      <c r="G16" s="225" t="str">
        <f t="shared" si="1"/>
        <v>:</v>
      </c>
      <c r="H16" s="142">
        <v>5.5</v>
      </c>
      <c r="I16" s="204">
        <f t="shared" si="2"/>
        <v>316</v>
      </c>
    </row>
    <row r="17" spans="1:9" s="34" customFormat="1" ht="13.5" customHeight="1">
      <c r="A17" s="199" t="str">
        <f>IF(F17&gt;0,(ROW()-3)&amp;".","")</f>
        <v>14.</v>
      </c>
      <c r="B17" s="200">
        <v>5</v>
      </c>
      <c r="C17" s="201" t="s">
        <v>276</v>
      </c>
      <c r="D17" s="202">
        <v>35059</v>
      </c>
      <c r="E17" s="203" t="s">
        <v>232</v>
      </c>
      <c r="F17" s="147">
        <v>3</v>
      </c>
      <c r="G17" s="225" t="str">
        <f t="shared" si="1"/>
        <v>:</v>
      </c>
      <c r="H17" s="142">
        <v>6.84</v>
      </c>
      <c r="I17" s="204">
        <f t="shared" si="2"/>
        <v>304</v>
      </c>
    </row>
    <row r="18" spans="1:9" s="34" customFormat="1" ht="13.5" customHeight="1">
      <c r="A18" s="199" t="str">
        <f>IF(F18&gt;0,(ROW()-3)&amp;".","")</f>
        <v>15.</v>
      </c>
      <c r="B18" s="200">
        <v>8</v>
      </c>
      <c r="C18" s="201" t="s">
        <v>277</v>
      </c>
      <c r="D18" s="202">
        <v>35489</v>
      </c>
      <c r="E18" s="203" t="s">
        <v>228</v>
      </c>
      <c r="F18" s="147">
        <v>3</v>
      </c>
      <c r="G18" s="225" t="str">
        <f t="shared" si="1"/>
        <v>:</v>
      </c>
      <c r="H18" s="142">
        <v>11.77</v>
      </c>
      <c r="I18" s="204">
        <f t="shared" si="2"/>
        <v>264</v>
      </c>
    </row>
    <row r="19" spans="1:9" s="34" customFormat="1" ht="13.5" customHeight="1">
      <c r="A19" s="199" t="str">
        <f>IF(F19&gt;0,(ROW()-3)&amp;".","")</f>
        <v>16.</v>
      </c>
      <c r="B19" s="200">
        <v>12</v>
      </c>
      <c r="C19" s="201" t="s">
        <v>278</v>
      </c>
      <c r="D19" s="202">
        <v>35757</v>
      </c>
      <c r="E19" s="203" t="s">
        <v>246</v>
      </c>
      <c r="F19" s="147">
        <v>3</v>
      </c>
      <c r="G19" s="225" t="str">
        <f t="shared" si="1"/>
        <v>:</v>
      </c>
      <c r="H19" s="142">
        <v>35.2</v>
      </c>
      <c r="I19" s="204">
        <f t="shared" si="2"/>
        <v>108</v>
      </c>
    </row>
    <row r="20" spans="1:9" s="34" customFormat="1" ht="13.5" customHeight="1">
      <c r="A20" s="209">
        <f aca="true" t="shared" si="3" ref="A20:A47">IF(F20&gt;0,(ROW()-3)&amp;".","")</f>
      </c>
      <c r="B20" s="62"/>
      <c r="D20" s="35"/>
      <c r="F20" s="35"/>
      <c r="G20" s="227">
        <f t="shared" si="1"/>
      </c>
      <c r="H20" s="89"/>
      <c r="I20" s="210">
        <f t="shared" si="2"/>
      </c>
    </row>
    <row r="21" spans="1:9" s="34" customFormat="1" ht="13.5" customHeight="1">
      <c r="A21" s="209">
        <f t="shared" si="3"/>
      </c>
      <c r="B21" s="62"/>
      <c r="D21" s="35"/>
      <c r="F21" s="35"/>
      <c r="G21" s="227">
        <f t="shared" si="1"/>
      </c>
      <c r="H21" s="89"/>
      <c r="I21" s="210">
        <f t="shared" si="2"/>
      </c>
    </row>
    <row r="22" spans="1:9" s="34" customFormat="1" ht="13.5" customHeight="1">
      <c r="A22" s="209">
        <f t="shared" si="3"/>
      </c>
      <c r="B22" s="62"/>
      <c r="D22" s="35"/>
      <c r="F22" s="35"/>
      <c r="G22" s="227">
        <f t="shared" si="1"/>
      </c>
      <c r="H22" s="89"/>
      <c r="I22" s="210">
        <f t="shared" si="2"/>
      </c>
    </row>
    <row r="23" spans="1:9" s="34" customFormat="1" ht="13.5" customHeight="1">
      <c r="A23" s="209">
        <f t="shared" si="3"/>
      </c>
      <c r="B23" s="62"/>
      <c r="D23" s="35"/>
      <c r="F23" s="35"/>
      <c r="G23" s="227">
        <f t="shared" si="1"/>
      </c>
      <c r="H23" s="89"/>
      <c r="I23" s="210">
        <f t="shared" si="2"/>
      </c>
    </row>
    <row r="24" spans="1:9" s="34" customFormat="1" ht="13.5" customHeight="1">
      <c r="A24" s="209">
        <f t="shared" si="3"/>
      </c>
      <c r="B24" s="62"/>
      <c r="D24" s="35"/>
      <c r="F24" s="35"/>
      <c r="G24" s="227">
        <f t="shared" si="1"/>
      </c>
      <c r="H24" s="89"/>
      <c r="I24" s="210">
        <f t="shared" si="2"/>
      </c>
    </row>
    <row r="25" spans="1:9" s="34" customFormat="1" ht="13.5" customHeight="1">
      <c r="A25" s="209">
        <f t="shared" si="3"/>
      </c>
      <c r="B25" s="62"/>
      <c r="D25" s="35"/>
      <c r="F25" s="35"/>
      <c r="G25" s="227">
        <f t="shared" si="1"/>
      </c>
      <c r="H25" s="89"/>
      <c r="I25" s="210">
        <f t="shared" si="2"/>
      </c>
    </row>
    <row r="26" spans="1:9" s="34" customFormat="1" ht="13.5" customHeight="1">
      <c r="A26" s="209">
        <f t="shared" si="3"/>
      </c>
      <c r="B26" s="62"/>
      <c r="D26" s="35"/>
      <c r="F26" s="35"/>
      <c r="G26" s="227">
        <f t="shared" si="1"/>
      </c>
      <c r="H26" s="89"/>
      <c r="I26" s="210">
        <f t="shared" si="2"/>
      </c>
    </row>
    <row r="27" spans="1:9" s="34" customFormat="1" ht="13.5" customHeight="1">
      <c r="A27" s="209">
        <f t="shared" si="3"/>
      </c>
      <c r="B27" s="62"/>
      <c r="D27" s="35"/>
      <c r="F27" s="35"/>
      <c r="G27" s="227">
        <f t="shared" si="1"/>
      </c>
      <c r="H27" s="89"/>
      <c r="I27" s="210">
        <f t="shared" si="2"/>
      </c>
    </row>
    <row r="28" spans="1:9" s="34" customFormat="1" ht="13.5" customHeight="1">
      <c r="A28" s="209">
        <f t="shared" si="3"/>
      </c>
      <c r="B28" s="62"/>
      <c r="D28" s="35"/>
      <c r="F28" s="35"/>
      <c r="G28" s="227">
        <f t="shared" si="1"/>
      </c>
      <c r="H28" s="89"/>
      <c r="I28" s="210">
        <f t="shared" si="2"/>
      </c>
    </row>
    <row r="29" spans="1:9" s="34" customFormat="1" ht="13.5" customHeight="1">
      <c r="A29" s="209">
        <f t="shared" si="3"/>
      </c>
      <c r="B29" s="62"/>
      <c r="D29" s="35"/>
      <c r="F29" s="35"/>
      <c r="G29" s="227">
        <f t="shared" si="1"/>
      </c>
      <c r="H29" s="89"/>
      <c r="I29" s="210">
        <f t="shared" si="2"/>
      </c>
    </row>
    <row r="30" spans="1:9" s="34" customFormat="1" ht="13.5" customHeight="1">
      <c r="A30" s="209">
        <f t="shared" si="3"/>
      </c>
      <c r="B30" s="62"/>
      <c r="D30" s="35"/>
      <c r="F30" s="35"/>
      <c r="G30" s="227">
        <f t="shared" si="1"/>
      </c>
      <c r="H30" s="89"/>
      <c r="I30" s="210">
        <f t="shared" si="2"/>
      </c>
    </row>
    <row r="31" spans="1:9" s="34" customFormat="1" ht="13.5" customHeight="1">
      <c r="A31" s="209">
        <f t="shared" si="3"/>
      </c>
      <c r="B31" s="62"/>
      <c r="D31" s="35"/>
      <c r="F31" s="35"/>
      <c r="G31" s="227">
        <f t="shared" si="1"/>
      </c>
      <c r="H31" s="89"/>
      <c r="I31" s="210">
        <f t="shared" si="2"/>
      </c>
    </row>
    <row r="32" spans="1:9" s="34" customFormat="1" ht="13.5" customHeight="1">
      <c r="A32" s="211">
        <f t="shared" si="3"/>
      </c>
      <c r="B32" s="63"/>
      <c r="C32" s="38"/>
      <c r="D32" s="39"/>
      <c r="E32" s="38"/>
      <c r="F32" s="39"/>
      <c r="G32" s="228">
        <f t="shared" si="1"/>
      </c>
      <c r="H32" s="90"/>
      <c r="I32" s="210">
        <f t="shared" si="2"/>
      </c>
    </row>
    <row r="33" spans="1:9" s="34" customFormat="1" ht="13.5" customHeight="1">
      <c r="A33" s="209">
        <f t="shared" si="3"/>
      </c>
      <c r="B33" s="62"/>
      <c r="D33" s="35"/>
      <c r="F33" s="35"/>
      <c r="G33" s="227">
        <f t="shared" si="1"/>
      </c>
      <c r="H33" s="89"/>
      <c r="I33" s="210">
        <f t="shared" si="2"/>
      </c>
    </row>
    <row r="34" spans="1:9" s="34" customFormat="1" ht="13.5" customHeight="1">
      <c r="A34" s="209">
        <f t="shared" si="3"/>
      </c>
      <c r="B34" s="62"/>
      <c r="D34" s="35"/>
      <c r="F34" s="35"/>
      <c r="G34" s="227">
        <f t="shared" si="1"/>
      </c>
      <c r="H34" s="89"/>
      <c r="I34" s="210">
        <f t="shared" si="2"/>
      </c>
    </row>
    <row r="35" spans="1:9" s="34" customFormat="1" ht="13.5" customHeight="1">
      <c r="A35" s="209">
        <f t="shared" si="3"/>
      </c>
      <c r="B35" s="62"/>
      <c r="D35" s="35"/>
      <c r="F35" s="35"/>
      <c r="G35" s="227">
        <f t="shared" si="1"/>
      </c>
      <c r="H35" s="89"/>
      <c r="I35" s="210">
        <f t="shared" si="2"/>
      </c>
    </row>
    <row r="36" spans="1:9" s="34" customFormat="1" ht="13.5" customHeight="1">
      <c r="A36" s="209">
        <f t="shared" si="3"/>
      </c>
      <c r="B36" s="62"/>
      <c r="D36" s="35"/>
      <c r="F36" s="35"/>
      <c r="G36" s="227">
        <f t="shared" si="1"/>
      </c>
      <c r="H36" s="89"/>
      <c r="I36" s="210">
        <f t="shared" si="2"/>
      </c>
    </row>
    <row r="37" spans="1:9" s="34" customFormat="1" ht="13.5" customHeight="1">
      <c r="A37" s="209">
        <f t="shared" si="3"/>
      </c>
      <c r="B37" s="62"/>
      <c r="D37" s="35"/>
      <c r="F37" s="35"/>
      <c r="G37" s="227">
        <f t="shared" si="1"/>
      </c>
      <c r="H37" s="89"/>
      <c r="I37" s="210">
        <f t="shared" si="2"/>
      </c>
    </row>
    <row r="38" spans="1:9" s="34" customFormat="1" ht="13.5" customHeight="1">
      <c r="A38" s="209">
        <f t="shared" si="3"/>
      </c>
      <c r="B38" s="62"/>
      <c r="D38" s="35"/>
      <c r="F38" s="35"/>
      <c r="G38" s="227">
        <f t="shared" si="1"/>
      </c>
      <c r="H38" s="89"/>
      <c r="I38" s="210">
        <f t="shared" si="2"/>
      </c>
    </row>
    <row r="39" spans="1:9" s="34" customFormat="1" ht="13.5" customHeight="1">
      <c r="A39" s="209">
        <f t="shared" si="3"/>
      </c>
      <c r="B39" s="62"/>
      <c r="D39" s="35"/>
      <c r="F39" s="35"/>
      <c r="G39" s="227">
        <f t="shared" si="1"/>
      </c>
      <c r="H39" s="89"/>
      <c r="I39" s="210">
        <f t="shared" si="2"/>
      </c>
    </row>
    <row r="40" spans="1:9" s="34" customFormat="1" ht="13.5" customHeight="1">
      <c r="A40" s="209">
        <f t="shared" si="3"/>
      </c>
      <c r="B40" s="62"/>
      <c r="D40" s="35"/>
      <c r="F40" s="35"/>
      <c r="G40" s="227">
        <f t="shared" si="1"/>
      </c>
      <c r="H40" s="89"/>
      <c r="I40" s="210">
        <f t="shared" si="2"/>
      </c>
    </row>
    <row r="41" spans="1:9" s="34" customFormat="1" ht="13.5" customHeight="1">
      <c r="A41" s="209">
        <f t="shared" si="3"/>
      </c>
      <c r="B41" s="62"/>
      <c r="D41" s="35"/>
      <c r="F41" s="35"/>
      <c r="G41" s="227">
        <f t="shared" si="1"/>
      </c>
      <c r="H41" s="89"/>
      <c r="I41" s="210">
        <f t="shared" si="2"/>
      </c>
    </row>
    <row r="42" spans="1:9" s="34" customFormat="1" ht="13.5" customHeight="1">
      <c r="A42" s="209">
        <f t="shared" si="3"/>
      </c>
      <c r="B42" s="62"/>
      <c r="D42" s="35"/>
      <c r="F42" s="35"/>
      <c r="G42" s="227">
        <f t="shared" si="1"/>
      </c>
      <c r="H42" s="89"/>
      <c r="I42" s="210">
        <f t="shared" si="2"/>
      </c>
    </row>
    <row r="43" spans="1:9" s="34" customFormat="1" ht="13.5" customHeight="1">
      <c r="A43" s="209">
        <f t="shared" si="3"/>
      </c>
      <c r="B43" s="62"/>
      <c r="D43" s="35"/>
      <c r="F43" s="35"/>
      <c r="G43" s="227">
        <f t="shared" si="1"/>
      </c>
      <c r="H43" s="89"/>
      <c r="I43" s="210">
        <f t="shared" si="2"/>
      </c>
    </row>
    <row r="44" spans="1:9" s="34" customFormat="1" ht="13.5" customHeight="1">
      <c r="A44" s="209">
        <f t="shared" si="3"/>
      </c>
      <c r="B44" s="62"/>
      <c r="D44" s="35"/>
      <c r="F44" s="35"/>
      <c r="G44" s="227">
        <f t="shared" si="1"/>
      </c>
      <c r="H44" s="89"/>
      <c r="I44" s="210">
        <f t="shared" si="2"/>
      </c>
    </row>
    <row r="45" spans="1:9" s="34" customFormat="1" ht="13.5" customHeight="1">
      <c r="A45" s="209">
        <f t="shared" si="3"/>
      </c>
      <c r="B45" s="62"/>
      <c r="D45" s="35"/>
      <c r="F45" s="35"/>
      <c r="G45" s="227">
        <f t="shared" si="1"/>
      </c>
      <c r="H45" s="89"/>
      <c r="I45" s="210">
        <f t="shared" si="2"/>
      </c>
    </row>
    <row r="46" spans="1:9" s="34" customFormat="1" ht="13.5" customHeight="1">
      <c r="A46" s="209">
        <f t="shared" si="3"/>
      </c>
      <c r="B46" s="62"/>
      <c r="D46" s="35"/>
      <c r="F46" s="35"/>
      <c r="G46" s="227">
        <f t="shared" si="1"/>
      </c>
      <c r="H46" s="89"/>
      <c r="I46" s="210">
        <f t="shared" si="2"/>
      </c>
    </row>
    <row r="47" spans="1:9" s="34" customFormat="1" ht="13.5" customHeight="1">
      <c r="A47" s="211">
        <f t="shared" si="3"/>
      </c>
      <c r="B47" s="63"/>
      <c r="C47" s="38"/>
      <c r="D47" s="39"/>
      <c r="E47" s="38"/>
      <c r="F47" s="39"/>
      <c r="G47" s="228">
        <f t="shared" si="1"/>
      </c>
      <c r="H47" s="90"/>
      <c r="I47" s="210">
        <f t="shared" si="2"/>
      </c>
    </row>
    <row r="48" spans="1:9" s="34" customFormat="1" ht="13.5" customHeight="1">
      <c r="A48" s="209">
        <f>IF(F48&gt;0,(ROW()-3)&amp;".","")</f>
      </c>
      <c r="B48" s="62"/>
      <c r="D48" s="35"/>
      <c r="F48" s="35"/>
      <c r="G48" s="227">
        <f>IF(H48=0,"",":")</f>
      </c>
      <c r="H48" s="89"/>
      <c r="I48" s="210">
        <f t="shared" si="2"/>
      </c>
    </row>
    <row r="49" spans="1:9" s="34" customFormat="1" ht="13.5" customHeight="1" thickBot="1">
      <c r="A49" s="213">
        <f>IF(F49&gt;0,(ROW()-3)&amp;".","")</f>
      </c>
      <c r="B49" s="67"/>
      <c r="C49" s="42"/>
      <c r="D49" s="43"/>
      <c r="E49" s="42"/>
      <c r="F49" s="43"/>
      <c r="G49" s="229">
        <f>IF(H49=0,"",":")</f>
      </c>
      <c r="H49" s="91"/>
      <c r="I49" s="210">
        <f t="shared" si="2"/>
      </c>
    </row>
  </sheetData>
  <sheetProtection/>
  <dataValidations count="3">
    <dataValidation type="whole" operator="lessThanOrEqual" allowBlank="1" showInputMessage="1" showErrorMessage="1" prompt="Dvojtečka se udělá sama, až napíšeš sekundy" sqref="G4:G49">
      <formula1>0</formula1>
    </dataValidation>
    <dataValidation allowBlank="1" showInputMessage="1" showErrorMessage="1" prompt="Buňka obsahuje vzorec. Nevyplňovat!" sqref="A4:A49"/>
    <dataValidation allowBlank="1" showInputMessage="1" showErrorMessage="1" prompt="Buňka obsahuje vzorec, NEPŘEPSAT!" sqref="I4:I49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2:L49"/>
  <sheetViews>
    <sheetView zoomScalePageLayoutView="0" workbookViewId="0" topLeftCell="A1">
      <selection activeCell="AE8" sqref="AE8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1.375" style="23" customWidth="1"/>
    <col min="5" max="5" width="26.375" style="0" customWidth="1"/>
    <col min="6" max="6" width="10.625" style="23" customWidth="1"/>
    <col min="7" max="7" width="10.00390625" style="23" customWidth="1"/>
  </cols>
  <sheetData>
    <row r="2" spans="1:7" s="30" customFormat="1" ht="29.25" customHeight="1">
      <c r="A2" s="25" t="s">
        <v>33</v>
      </c>
      <c r="B2" s="25"/>
      <c r="C2" s="26"/>
      <c r="D2" s="32"/>
      <c r="E2" s="27"/>
      <c r="F2" s="28"/>
      <c r="G2" s="29" t="s">
        <v>279</v>
      </c>
    </row>
    <row r="3" spans="1:7" s="31" customFormat="1" ht="23.25" customHeight="1" thickBot="1">
      <c r="A3" s="194"/>
      <c r="B3" s="195" t="s">
        <v>44</v>
      </c>
      <c r="C3" s="194" t="s">
        <v>27</v>
      </c>
      <c r="D3" s="196" t="s">
        <v>31</v>
      </c>
      <c r="E3" s="194" t="s">
        <v>45</v>
      </c>
      <c r="F3" s="198" t="s">
        <v>28</v>
      </c>
      <c r="G3" s="198" t="s">
        <v>29</v>
      </c>
    </row>
    <row r="4" spans="1:12" s="31" customFormat="1" ht="13.5" customHeight="1">
      <c r="A4" s="199" t="str">
        <f aca="true" t="shared" si="0" ref="A4:A49">IF(F4&gt;0,(ROW()-3)&amp;".","")</f>
        <v>1.</v>
      </c>
      <c r="B4" s="145"/>
      <c r="C4" s="201" t="s">
        <v>280</v>
      </c>
      <c r="D4" s="202">
        <v>36336</v>
      </c>
      <c r="E4" s="203" t="s">
        <v>147</v>
      </c>
      <c r="F4" s="147">
        <v>160</v>
      </c>
      <c r="G4" s="204">
        <f aca="true" t="shared" si="1" ref="G4:G20">IF(F4&gt;0,(INT(POWER(F4-75,1.348)*1.84523)),"")</f>
        <v>736</v>
      </c>
      <c r="H4" s="49" t="s">
        <v>43</v>
      </c>
      <c r="I4" s="49"/>
      <c r="J4" s="49"/>
      <c r="K4" s="49"/>
      <c r="L4" s="88"/>
    </row>
    <row r="5" spans="1:12" s="31" customFormat="1" ht="13.5" customHeight="1">
      <c r="A5" s="199" t="str">
        <f t="shared" si="0"/>
        <v>2.</v>
      </c>
      <c r="B5" s="145"/>
      <c r="C5" s="201" t="s">
        <v>281</v>
      </c>
      <c r="D5" s="202">
        <v>35183</v>
      </c>
      <c r="E5" s="203" t="s">
        <v>147</v>
      </c>
      <c r="F5" s="147">
        <v>160</v>
      </c>
      <c r="G5" s="204">
        <f t="shared" si="1"/>
        <v>736</v>
      </c>
      <c r="H5" s="205" t="s">
        <v>55</v>
      </c>
      <c r="I5" s="212"/>
      <c r="J5" s="212"/>
      <c r="K5" s="212"/>
      <c r="L5" s="88"/>
    </row>
    <row r="6" spans="1:12" s="31" customFormat="1" ht="13.5" customHeight="1">
      <c r="A6" s="199" t="str">
        <f t="shared" si="0"/>
        <v>3.</v>
      </c>
      <c r="B6" s="145"/>
      <c r="C6" s="201" t="s">
        <v>282</v>
      </c>
      <c r="D6" s="202">
        <v>36197</v>
      </c>
      <c r="E6" s="203" t="s">
        <v>230</v>
      </c>
      <c r="F6" s="147">
        <v>152</v>
      </c>
      <c r="G6" s="204">
        <f t="shared" si="1"/>
        <v>644</v>
      </c>
      <c r="H6" s="205" t="s">
        <v>56</v>
      </c>
      <c r="I6" s="212"/>
      <c r="J6" s="212"/>
      <c r="K6" s="212"/>
      <c r="L6" s="88"/>
    </row>
    <row r="7" spans="1:12" s="31" customFormat="1" ht="13.5" customHeight="1">
      <c r="A7" s="199" t="str">
        <f t="shared" si="0"/>
        <v>4.</v>
      </c>
      <c r="B7" s="145"/>
      <c r="C7" s="201" t="s">
        <v>283</v>
      </c>
      <c r="D7" s="202">
        <v>35553</v>
      </c>
      <c r="E7" s="203" t="s">
        <v>237</v>
      </c>
      <c r="F7" s="147">
        <v>148</v>
      </c>
      <c r="G7" s="204">
        <f t="shared" si="1"/>
        <v>599</v>
      </c>
      <c r="H7" s="49" t="s">
        <v>32</v>
      </c>
      <c r="I7" s="49"/>
      <c r="J7" s="49"/>
      <c r="K7" s="49"/>
      <c r="L7" s="88"/>
    </row>
    <row r="8" spans="1:7" s="31" customFormat="1" ht="13.5" customHeight="1">
      <c r="A8" s="199" t="str">
        <f t="shared" si="0"/>
        <v>5.</v>
      </c>
      <c r="B8" s="145"/>
      <c r="C8" s="201" t="s">
        <v>284</v>
      </c>
      <c r="D8" s="202">
        <v>36327</v>
      </c>
      <c r="E8" s="203" t="s">
        <v>228</v>
      </c>
      <c r="F8" s="147">
        <v>148</v>
      </c>
      <c r="G8" s="204">
        <f t="shared" si="1"/>
        <v>599</v>
      </c>
    </row>
    <row r="9" spans="1:7" s="31" customFormat="1" ht="13.5" customHeight="1">
      <c r="A9" s="199" t="str">
        <f t="shared" si="0"/>
        <v>6.</v>
      </c>
      <c r="B9" s="145"/>
      <c r="C9" s="201" t="s">
        <v>285</v>
      </c>
      <c r="D9" s="202">
        <v>36295</v>
      </c>
      <c r="E9" s="203" t="s">
        <v>246</v>
      </c>
      <c r="F9" s="147">
        <v>144</v>
      </c>
      <c r="G9" s="204">
        <f t="shared" si="1"/>
        <v>555</v>
      </c>
    </row>
    <row r="10" spans="1:7" s="31" customFormat="1" ht="13.5" customHeight="1">
      <c r="A10" s="199" t="str">
        <f t="shared" si="0"/>
        <v>7.</v>
      </c>
      <c r="B10" s="145"/>
      <c r="C10" s="201" t="s">
        <v>286</v>
      </c>
      <c r="D10" s="202">
        <v>36287</v>
      </c>
      <c r="E10" s="203" t="s">
        <v>230</v>
      </c>
      <c r="F10" s="147">
        <v>144</v>
      </c>
      <c r="G10" s="204">
        <f t="shared" si="1"/>
        <v>555</v>
      </c>
    </row>
    <row r="11" spans="1:7" s="31" customFormat="1" ht="13.5" customHeight="1">
      <c r="A11" s="199" t="str">
        <f t="shared" si="0"/>
        <v>8.</v>
      </c>
      <c r="B11" s="145"/>
      <c r="C11" s="201" t="s">
        <v>269</v>
      </c>
      <c r="D11" s="202">
        <v>35848</v>
      </c>
      <c r="E11" s="203" t="s">
        <v>230</v>
      </c>
      <c r="F11" s="147">
        <v>144</v>
      </c>
      <c r="G11" s="204">
        <f t="shared" si="1"/>
        <v>555</v>
      </c>
    </row>
    <row r="12" spans="1:7" s="31" customFormat="1" ht="13.5" customHeight="1">
      <c r="A12" s="199" t="str">
        <f t="shared" si="0"/>
        <v>9.</v>
      </c>
      <c r="B12" s="145"/>
      <c r="C12" s="201" t="s">
        <v>255</v>
      </c>
      <c r="D12" s="202">
        <v>35352</v>
      </c>
      <c r="E12" s="203" t="s">
        <v>237</v>
      </c>
      <c r="F12" s="147">
        <v>140</v>
      </c>
      <c r="G12" s="204">
        <f t="shared" si="1"/>
        <v>512</v>
      </c>
    </row>
    <row r="13" spans="1:7" s="31" customFormat="1" ht="13.5" customHeight="1">
      <c r="A13" s="199" t="str">
        <f t="shared" si="0"/>
        <v>10.</v>
      </c>
      <c r="B13" s="145"/>
      <c r="C13" s="201" t="s">
        <v>287</v>
      </c>
      <c r="D13" s="202">
        <v>35223</v>
      </c>
      <c r="E13" s="203" t="s">
        <v>239</v>
      </c>
      <c r="F13" s="147">
        <v>140</v>
      </c>
      <c r="G13" s="204">
        <f t="shared" si="1"/>
        <v>512</v>
      </c>
    </row>
    <row r="14" spans="1:7" s="31" customFormat="1" ht="13.5" customHeight="1">
      <c r="A14" s="199" t="str">
        <f t="shared" si="0"/>
        <v>11.</v>
      </c>
      <c r="B14" s="145"/>
      <c r="C14" s="201" t="s">
        <v>288</v>
      </c>
      <c r="D14" s="202">
        <v>34990</v>
      </c>
      <c r="E14" s="203" t="s">
        <v>228</v>
      </c>
      <c r="F14" s="147">
        <v>136</v>
      </c>
      <c r="G14" s="204">
        <f t="shared" si="1"/>
        <v>470</v>
      </c>
    </row>
    <row r="15" spans="1:7" s="31" customFormat="1" ht="13.5" customHeight="1">
      <c r="A15" s="199" t="str">
        <f t="shared" si="0"/>
        <v>12.</v>
      </c>
      <c r="B15" s="145"/>
      <c r="C15" s="201" t="s">
        <v>289</v>
      </c>
      <c r="D15" s="202">
        <v>36070</v>
      </c>
      <c r="E15" s="203" t="s">
        <v>239</v>
      </c>
      <c r="F15" s="147">
        <v>136</v>
      </c>
      <c r="G15" s="204">
        <f t="shared" si="1"/>
        <v>470</v>
      </c>
    </row>
    <row r="16" spans="1:7" s="31" customFormat="1" ht="13.5" customHeight="1">
      <c r="A16" s="199" t="str">
        <f t="shared" si="0"/>
        <v>13.</v>
      </c>
      <c r="B16" s="145"/>
      <c r="C16" s="201" t="s">
        <v>290</v>
      </c>
      <c r="D16" s="202">
        <v>35601</v>
      </c>
      <c r="E16" s="203" t="s">
        <v>232</v>
      </c>
      <c r="F16" s="147">
        <v>132</v>
      </c>
      <c r="G16" s="204">
        <f t="shared" si="1"/>
        <v>429</v>
      </c>
    </row>
    <row r="17" spans="1:7" s="31" customFormat="1" ht="13.5" customHeight="1">
      <c r="A17" s="199" t="str">
        <f t="shared" si="0"/>
        <v>14.</v>
      </c>
      <c r="B17" s="145"/>
      <c r="C17" s="201" t="s">
        <v>291</v>
      </c>
      <c r="D17" s="202">
        <v>35929</v>
      </c>
      <c r="E17" s="203" t="s">
        <v>246</v>
      </c>
      <c r="F17" s="147">
        <v>132</v>
      </c>
      <c r="G17" s="204">
        <f t="shared" si="1"/>
        <v>429</v>
      </c>
    </row>
    <row r="18" spans="1:7" s="31" customFormat="1" ht="13.5" customHeight="1">
      <c r="A18" s="199" t="str">
        <f t="shared" si="0"/>
        <v>15.</v>
      </c>
      <c r="B18" s="145"/>
      <c r="C18" s="135" t="s">
        <v>278</v>
      </c>
      <c r="D18" s="202">
        <v>35757</v>
      </c>
      <c r="E18" s="135" t="s">
        <v>246</v>
      </c>
      <c r="F18" s="147">
        <v>132</v>
      </c>
      <c r="G18" s="204">
        <f t="shared" si="1"/>
        <v>429</v>
      </c>
    </row>
    <row r="19" spans="1:7" s="31" customFormat="1" ht="13.5" customHeight="1">
      <c r="A19" s="199" t="str">
        <f t="shared" si="0"/>
        <v>16.</v>
      </c>
      <c r="B19" s="145"/>
      <c r="C19" s="201" t="s">
        <v>292</v>
      </c>
      <c r="D19" s="226">
        <v>1997</v>
      </c>
      <c r="E19" s="203" t="s">
        <v>237</v>
      </c>
      <c r="F19" s="147">
        <v>128</v>
      </c>
      <c r="G19" s="204">
        <f t="shared" si="1"/>
        <v>389</v>
      </c>
    </row>
    <row r="20" spans="1:7" s="31" customFormat="1" ht="13.5" customHeight="1">
      <c r="A20" s="199" t="str">
        <f t="shared" si="0"/>
        <v>17.</v>
      </c>
      <c r="B20" s="145"/>
      <c r="C20" s="201" t="s">
        <v>293</v>
      </c>
      <c r="D20" s="202">
        <v>35147</v>
      </c>
      <c r="E20" s="203" t="s">
        <v>232</v>
      </c>
      <c r="F20" s="147">
        <v>124</v>
      </c>
      <c r="G20" s="204">
        <f t="shared" si="1"/>
        <v>350</v>
      </c>
    </row>
    <row r="21" spans="1:7" s="31" customFormat="1" ht="13.5" customHeight="1">
      <c r="A21" s="199">
        <f t="shared" si="0"/>
      </c>
      <c r="B21" s="145"/>
      <c r="C21" s="201" t="s">
        <v>251</v>
      </c>
      <c r="D21" s="202">
        <v>35416</v>
      </c>
      <c r="E21" s="203" t="s">
        <v>239</v>
      </c>
      <c r="F21" s="147">
        <v>0</v>
      </c>
      <c r="G21" s="204" t="s">
        <v>294</v>
      </c>
    </row>
    <row r="22" spans="1:7" s="31" customFormat="1" ht="13.5" customHeight="1">
      <c r="A22" s="209">
        <f t="shared" si="0"/>
      </c>
      <c r="B22" s="62"/>
      <c r="C22" s="34"/>
      <c r="D22" s="35"/>
      <c r="E22" s="34"/>
      <c r="F22" s="35"/>
      <c r="G22" s="210">
        <f aca="true" t="shared" si="2" ref="G22:G49">IF(F22&gt;0,(INT(POWER(F22-75,1.348)*1.84523)),"")</f>
      </c>
    </row>
    <row r="23" spans="1:7" s="31" customFormat="1" ht="13.5" customHeight="1">
      <c r="A23" s="209">
        <f t="shared" si="0"/>
      </c>
      <c r="B23" s="62"/>
      <c r="C23" s="34"/>
      <c r="D23" s="35"/>
      <c r="E23" s="34"/>
      <c r="F23" s="35"/>
      <c r="G23" s="210">
        <f t="shared" si="2"/>
      </c>
    </row>
    <row r="24" spans="1:7" s="31" customFormat="1" ht="13.5" customHeight="1">
      <c r="A24" s="209">
        <f t="shared" si="0"/>
      </c>
      <c r="B24" s="62"/>
      <c r="C24" s="34"/>
      <c r="D24" s="35"/>
      <c r="E24" s="34"/>
      <c r="F24" s="35"/>
      <c r="G24" s="210">
        <f t="shared" si="2"/>
      </c>
    </row>
    <row r="25" spans="1:7" s="31" customFormat="1" ht="13.5" customHeight="1">
      <c r="A25" s="209">
        <f t="shared" si="0"/>
      </c>
      <c r="B25" s="62"/>
      <c r="C25" s="34"/>
      <c r="D25" s="35"/>
      <c r="E25" s="34"/>
      <c r="F25" s="35"/>
      <c r="G25" s="210">
        <f t="shared" si="2"/>
      </c>
    </row>
    <row r="26" spans="1:7" s="31" customFormat="1" ht="13.5" customHeight="1">
      <c r="A26" s="209">
        <f t="shared" si="0"/>
      </c>
      <c r="B26" s="62"/>
      <c r="C26" s="34"/>
      <c r="D26" s="35"/>
      <c r="E26" s="34"/>
      <c r="F26" s="35"/>
      <c r="G26" s="210">
        <f t="shared" si="2"/>
      </c>
    </row>
    <row r="27" spans="1:7" s="31" customFormat="1" ht="13.5" customHeight="1">
      <c r="A27" s="209">
        <f t="shared" si="0"/>
      </c>
      <c r="B27" s="62"/>
      <c r="C27" s="34"/>
      <c r="D27" s="35"/>
      <c r="E27" s="34"/>
      <c r="F27" s="35"/>
      <c r="G27" s="210">
        <f t="shared" si="2"/>
      </c>
    </row>
    <row r="28" spans="1:7" s="31" customFormat="1" ht="13.5" customHeight="1">
      <c r="A28" s="209">
        <f t="shared" si="0"/>
      </c>
      <c r="B28" s="62"/>
      <c r="C28" s="34"/>
      <c r="D28" s="35"/>
      <c r="E28" s="34"/>
      <c r="F28" s="35"/>
      <c r="G28" s="210">
        <f t="shared" si="2"/>
      </c>
    </row>
    <row r="29" spans="1:7" s="31" customFormat="1" ht="13.5" customHeight="1">
      <c r="A29" s="209">
        <f t="shared" si="0"/>
      </c>
      <c r="B29" s="62"/>
      <c r="C29" s="34"/>
      <c r="D29" s="35"/>
      <c r="E29" s="34"/>
      <c r="F29" s="35"/>
      <c r="G29" s="210">
        <f t="shared" si="2"/>
      </c>
    </row>
    <row r="30" spans="1:7" s="31" customFormat="1" ht="13.5" customHeight="1">
      <c r="A30" s="209">
        <f t="shared" si="0"/>
      </c>
      <c r="B30" s="62"/>
      <c r="C30" s="34"/>
      <c r="D30" s="35"/>
      <c r="E30" s="34"/>
      <c r="F30" s="35"/>
      <c r="G30" s="210">
        <f t="shared" si="2"/>
      </c>
    </row>
    <row r="31" spans="1:7" s="31" customFormat="1" ht="13.5" customHeight="1">
      <c r="A31" s="209">
        <f t="shared" si="0"/>
      </c>
      <c r="B31" s="62"/>
      <c r="C31" s="34"/>
      <c r="D31" s="35"/>
      <c r="E31" s="34"/>
      <c r="F31" s="35"/>
      <c r="G31" s="210">
        <f t="shared" si="2"/>
      </c>
    </row>
    <row r="32" spans="1:7" s="31" customFormat="1" ht="13.5" customHeight="1">
      <c r="A32" s="211">
        <f t="shared" si="0"/>
      </c>
      <c r="B32" s="63"/>
      <c r="C32" s="38"/>
      <c r="D32" s="39"/>
      <c r="E32" s="38"/>
      <c r="F32" s="39"/>
      <c r="G32" s="210">
        <f t="shared" si="2"/>
      </c>
    </row>
    <row r="33" spans="1:7" s="31" customFormat="1" ht="13.5" customHeight="1">
      <c r="A33" s="209">
        <f t="shared" si="0"/>
      </c>
      <c r="B33" s="62"/>
      <c r="C33" s="34"/>
      <c r="D33" s="35"/>
      <c r="E33" s="34"/>
      <c r="F33" s="35"/>
      <c r="G33" s="210">
        <f t="shared" si="2"/>
      </c>
    </row>
    <row r="34" spans="1:7" s="31" customFormat="1" ht="13.5" customHeight="1">
      <c r="A34" s="209">
        <f t="shared" si="0"/>
      </c>
      <c r="B34" s="62"/>
      <c r="C34" s="34"/>
      <c r="D34" s="35"/>
      <c r="E34" s="34"/>
      <c r="F34" s="35"/>
      <c r="G34" s="210">
        <f t="shared" si="2"/>
      </c>
    </row>
    <row r="35" spans="1:7" s="31" customFormat="1" ht="13.5" customHeight="1">
      <c r="A35" s="209">
        <f t="shared" si="0"/>
      </c>
      <c r="B35" s="62"/>
      <c r="C35" s="34"/>
      <c r="D35" s="35"/>
      <c r="E35" s="34"/>
      <c r="F35" s="35"/>
      <c r="G35" s="210">
        <f t="shared" si="2"/>
      </c>
    </row>
    <row r="36" spans="1:7" s="31" customFormat="1" ht="13.5" customHeight="1">
      <c r="A36" s="209">
        <f t="shared" si="0"/>
      </c>
      <c r="B36" s="62"/>
      <c r="C36" s="34"/>
      <c r="D36" s="35"/>
      <c r="E36" s="34"/>
      <c r="F36" s="35"/>
      <c r="G36" s="210">
        <f t="shared" si="2"/>
      </c>
    </row>
    <row r="37" spans="1:7" s="31" customFormat="1" ht="13.5" customHeight="1">
      <c r="A37" s="209">
        <f t="shared" si="0"/>
      </c>
      <c r="B37" s="62"/>
      <c r="C37" s="34"/>
      <c r="D37" s="35"/>
      <c r="E37" s="34"/>
      <c r="F37" s="35"/>
      <c r="G37" s="210">
        <f t="shared" si="2"/>
      </c>
    </row>
    <row r="38" spans="1:7" s="31" customFormat="1" ht="13.5" customHeight="1">
      <c r="A38" s="209">
        <f t="shared" si="0"/>
      </c>
      <c r="B38" s="62"/>
      <c r="C38" s="34"/>
      <c r="D38" s="35"/>
      <c r="E38" s="34"/>
      <c r="F38" s="35"/>
      <c r="G38" s="210">
        <f t="shared" si="2"/>
      </c>
    </row>
    <row r="39" spans="1:7" s="31" customFormat="1" ht="13.5" customHeight="1">
      <c r="A39" s="209">
        <f t="shared" si="0"/>
      </c>
      <c r="B39" s="62"/>
      <c r="C39" s="34"/>
      <c r="D39" s="35"/>
      <c r="E39" s="34"/>
      <c r="F39" s="35"/>
      <c r="G39" s="210">
        <f t="shared" si="2"/>
      </c>
    </row>
    <row r="40" spans="1:7" s="31" customFormat="1" ht="13.5" customHeight="1">
      <c r="A40" s="209">
        <f t="shared" si="0"/>
      </c>
      <c r="B40" s="62"/>
      <c r="C40" s="34"/>
      <c r="D40" s="35"/>
      <c r="E40" s="34"/>
      <c r="F40" s="35"/>
      <c r="G40" s="210">
        <f t="shared" si="2"/>
      </c>
    </row>
    <row r="41" spans="1:7" s="31" customFormat="1" ht="13.5" customHeight="1">
      <c r="A41" s="209">
        <f t="shared" si="0"/>
      </c>
      <c r="B41" s="62"/>
      <c r="C41" s="34"/>
      <c r="D41" s="35"/>
      <c r="E41" s="34"/>
      <c r="F41" s="35"/>
      <c r="G41" s="210">
        <f t="shared" si="2"/>
      </c>
    </row>
    <row r="42" spans="1:7" s="31" customFormat="1" ht="13.5" customHeight="1">
      <c r="A42" s="209">
        <f t="shared" si="0"/>
      </c>
      <c r="B42" s="62"/>
      <c r="C42" s="34"/>
      <c r="D42" s="35"/>
      <c r="E42" s="34"/>
      <c r="F42" s="35"/>
      <c r="G42" s="210">
        <f t="shared" si="2"/>
      </c>
    </row>
    <row r="43" spans="1:7" s="31" customFormat="1" ht="13.5" customHeight="1">
      <c r="A43" s="209">
        <f t="shared" si="0"/>
      </c>
      <c r="B43" s="62"/>
      <c r="C43" s="34"/>
      <c r="D43" s="35"/>
      <c r="E43" s="34"/>
      <c r="F43" s="35"/>
      <c r="G43" s="210">
        <f t="shared" si="2"/>
      </c>
    </row>
    <row r="44" spans="1:7" s="31" customFormat="1" ht="13.5" customHeight="1">
      <c r="A44" s="209">
        <f t="shared" si="0"/>
      </c>
      <c r="B44" s="62"/>
      <c r="C44" s="34"/>
      <c r="D44" s="35"/>
      <c r="E44" s="34"/>
      <c r="F44" s="35"/>
      <c r="G44" s="210">
        <f t="shared" si="2"/>
      </c>
    </row>
    <row r="45" spans="1:7" s="31" customFormat="1" ht="13.5" customHeight="1">
      <c r="A45" s="209">
        <f t="shared" si="0"/>
      </c>
      <c r="B45" s="62"/>
      <c r="C45" s="34"/>
      <c r="D45" s="35"/>
      <c r="E45" s="34"/>
      <c r="F45" s="35"/>
      <c r="G45" s="210">
        <f t="shared" si="2"/>
      </c>
    </row>
    <row r="46" spans="1:7" s="31" customFormat="1" ht="13.5" customHeight="1">
      <c r="A46" s="209">
        <f t="shared" si="0"/>
      </c>
      <c r="B46" s="62"/>
      <c r="C46" s="34"/>
      <c r="D46" s="35"/>
      <c r="E46" s="34"/>
      <c r="F46" s="35"/>
      <c r="G46" s="210">
        <f t="shared" si="2"/>
      </c>
    </row>
    <row r="47" spans="1:7" s="31" customFormat="1" ht="13.5" customHeight="1">
      <c r="A47" s="209">
        <f t="shared" si="0"/>
      </c>
      <c r="B47" s="62"/>
      <c r="C47" s="34"/>
      <c r="D47" s="35"/>
      <c r="E47" s="34"/>
      <c r="F47" s="35"/>
      <c r="G47" s="210">
        <f t="shared" si="2"/>
      </c>
    </row>
    <row r="48" spans="1:7" s="31" customFormat="1" ht="13.5" customHeight="1">
      <c r="A48" s="209">
        <f t="shared" si="0"/>
      </c>
      <c r="B48" s="62"/>
      <c r="C48" s="34"/>
      <c r="D48" s="35"/>
      <c r="E48" s="34"/>
      <c r="F48" s="35"/>
      <c r="G48" s="210">
        <f t="shared" si="2"/>
      </c>
    </row>
    <row r="49" spans="1:7" s="31" customFormat="1" ht="13.5" customHeight="1" thickBot="1">
      <c r="A49" s="213" t="str">
        <f t="shared" si="0"/>
        <v>46.</v>
      </c>
      <c r="B49" s="67"/>
      <c r="C49" s="42"/>
      <c r="D49" s="43"/>
      <c r="E49" s="42"/>
      <c r="F49" s="43">
        <v>110</v>
      </c>
      <c r="G49" s="210">
        <f t="shared" si="2"/>
        <v>222</v>
      </c>
    </row>
  </sheetData>
  <sheetProtection/>
  <dataValidations count="2">
    <dataValidation allowBlank="1" showInputMessage="1" showErrorMessage="1" prompt="Buňka obsahuje vzorec. Nevyplňovat!" sqref="A4:A49"/>
    <dataValidation allowBlank="1" showInputMessage="1" showErrorMessage="1" prompt="Buňka obsahuje vzorec, NEPŘEPSAT!" sqref="G4:G49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L50"/>
  <sheetViews>
    <sheetView zoomScalePageLayoutView="0" workbookViewId="0" topLeftCell="A1">
      <selection activeCell="AE8" sqref="AE8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0.125" style="23" customWidth="1"/>
    <col min="5" max="5" width="26.375" style="0" customWidth="1"/>
    <col min="6" max="6" width="9.75390625" style="23" customWidth="1"/>
    <col min="7" max="7" width="10.875" style="23" customWidth="1"/>
  </cols>
  <sheetData>
    <row r="1" ht="12.75">
      <c r="A1" t="s">
        <v>295</v>
      </c>
    </row>
    <row r="2" spans="1:7" s="30" customFormat="1" ht="29.25" customHeight="1">
      <c r="A2" s="25" t="s">
        <v>33</v>
      </c>
      <c r="B2" s="25"/>
      <c r="C2" s="26"/>
      <c r="D2" s="32"/>
      <c r="E2" s="27"/>
      <c r="F2" s="28"/>
      <c r="G2" s="29" t="s">
        <v>296</v>
      </c>
    </row>
    <row r="3" spans="1:7" s="31" customFormat="1" ht="23.25" customHeight="1" thickBot="1">
      <c r="A3" s="194"/>
      <c r="B3" s="195" t="s">
        <v>44</v>
      </c>
      <c r="C3" s="194" t="s">
        <v>27</v>
      </c>
      <c r="D3" s="196" t="s">
        <v>31</v>
      </c>
      <c r="E3" s="194" t="s">
        <v>45</v>
      </c>
      <c r="F3" s="198" t="s">
        <v>28</v>
      </c>
      <c r="G3" s="198" t="s">
        <v>29</v>
      </c>
    </row>
    <row r="4" spans="1:12" s="34" customFormat="1" ht="13.5" customHeight="1">
      <c r="A4" s="216" t="str">
        <f aca="true" t="shared" si="0" ref="A4:A50">IF(F4&gt;0,(ROW()-3)&amp;".","")</f>
        <v>1.</v>
      </c>
      <c r="B4" s="230"/>
      <c r="C4" s="218" t="s">
        <v>297</v>
      </c>
      <c r="D4" s="219">
        <v>34944</v>
      </c>
      <c r="E4" s="220" t="s">
        <v>230</v>
      </c>
      <c r="F4" s="221">
        <v>527</v>
      </c>
      <c r="G4" s="224">
        <f aca="true" t="shared" si="1" ref="G4:G50">IF(F4&gt;0,(INT(POWER(F4-210,1.41)*0.188807)),"")</f>
        <v>634</v>
      </c>
      <c r="H4" s="92" t="s">
        <v>53</v>
      </c>
      <c r="I4" s="93"/>
      <c r="J4" s="93"/>
      <c r="K4" s="93"/>
      <c r="L4" s="93"/>
    </row>
    <row r="5" spans="1:12" s="34" customFormat="1" ht="13.5" customHeight="1">
      <c r="A5" s="199" t="str">
        <f t="shared" si="0"/>
        <v>2.</v>
      </c>
      <c r="B5" s="145"/>
      <c r="C5" s="201" t="s">
        <v>227</v>
      </c>
      <c r="D5" s="202">
        <v>35108</v>
      </c>
      <c r="E5" s="203" t="s">
        <v>228</v>
      </c>
      <c r="F5" s="147">
        <v>527</v>
      </c>
      <c r="G5" s="204">
        <f t="shared" si="1"/>
        <v>634</v>
      </c>
      <c r="H5" s="93" t="s">
        <v>54</v>
      </c>
      <c r="I5" s="93"/>
      <c r="J5" s="93"/>
      <c r="K5" s="93"/>
      <c r="L5" s="93"/>
    </row>
    <row r="6" spans="1:12" s="34" customFormat="1" ht="13.5" customHeight="1">
      <c r="A6" s="199" t="str">
        <f t="shared" si="0"/>
        <v>3.</v>
      </c>
      <c r="B6" s="145"/>
      <c r="C6" s="201" t="s">
        <v>281</v>
      </c>
      <c r="D6" s="202">
        <v>35183</v>
      </c>
      <c r="E6" s="203" t="s">
        <v>147</v>
      </c>
      <c r="F6" s="147">
        <v>476</v>
      </c>
      <c r="G6" s="204">
        <f t="shared" si="1"/>
        <v>495</v>
      </c>
      <c r="H6" s="49" t="s">
        <v>43</v>
      </c>
      <c r="I6" s="49"/>
      <c r="J6" s="49"/>
      <c r="K6" s="49"/>
      <c r="L6" s="88"/>
    </row>
    <row r="7" spans="1:12" s="34" customFormat="1" ht="13.5" customHeight="1">
      <c r="A7" s="199" t="str">
        <f t="shared" si="0"/>
        <v>4.</v>
      </c>
      <c r="B7" s="145"/>
      <c r="C7" s="201" t="s">
        <v>254</v>
      </c>
      <c r="D7" s="202">
        <v>35430</v>
      </c>
      <c r="E7" s="203" t="s">
        <v>239</v>
      </c>
      <c r="F7" s="147">
        <v>454</v>
      </c>
      <c r="G7" s="204">
        <f t="shared" si="1"/>
        <v>438</v>
      </c>
      <c r="H7" s="205" t="s">
        <v>55</v>
      </c>
      <c r="I7" s="212"/>
      <c r="J7" s="212"/>
      <c r="K7" s="212"/>
      <c r="L7" s="88"/>
    </row>
    <row r="8" spans="1:12" s="34" customFormat="1" ht="13.5" customHeight="1">
      <c r="A8" s="199" t="str">
        <f t="shared" si="0"/>
        <v>5.</v>
      </c>
      <c r="B8" s="145"/>
      <c r="C8" s="201" t="s">
        <v>238</v>
      </c>
      <c r="D8" s="202">
        <v>36157</v>
      </c>
      <c r="E8" s="203" t="s">
        <v>239</v>
      </c>
      <c r="F8" s="147">
        <v>447</v>
      </c>
      <c r="G8" s="204">
        <f t="shared" si="1"/>
        <v>421</v>
      </c>
      <c r="H8" s="205" t="s">
        <v>56</v>
      </c>
      <c r="I8" s="212"/>
      <c r="J8" s="212"/>
      <c r="K8" s="212"/>
      <c r="L8" s="88"/>
    </row>
    <row r="9" spans="1:12" s="34" customFormat="1" ht="13.5" customHeight="1">
      <c r="A9" s="199" t="str">
        <f t="shared" si="0"/>
        <v>6.</v>
      </c>
      <c r="B9" s="145"/>
      <c r="C9" s="206" t="s">
        <v>233</v>
      </c>
      <c r="D9" s="202">
        <v>35902</v>
      </c>
      <c r="E9" s="203" t="s">
        <v>147</v>
      </c>
      <c r="F9" s="147">
        <v>439</v>
      </c>
      <c r="G9" s="204">
        <f t="shared" si="1"/>
        <v>401</v>
      </c>
      <c r="H9" s="49" t="s">
        <v>32</v>
      </c>
      <c r="I9" s="49"/>
      <c r="J9" s="49"/>
      <c r="K9" s="49"/>
      <c r="L9" s="88"/>
    </row>
    <row r="10" spans="1:7" s="34" customFormat="1" ht="13.5" customHeight="1">
      <c r="A10" s="199" t="str">
        <f t="shared" si="0"/>
        <v>7.</v>
      </c>
      <c r="B10" s="145"/>
      <c r="C10" s="201" t="s">
        <v>288</v>
      </c>
      <c r="D10" s="202">
        <v>34990</v>
      </c>
      <c r="E10" s="203" t="s">
        <v>228</v>
      </c>
      <c r="F10" s="147">
        <v>433</v>
      </c>
      <c r="G10" s="204">
        <f t="shared" si="1"/>
        <v>386</v>
      </c>
    </row>
    <row r="11" spans="1:7" s="34" customFormat="1" ht="13.5" customHeight="1">
      <c r="A11" s="199" t="str">
        <f t="shared" si="0"/>
        <v>8.</v>
      </c>
      <c r="B11" s="145"/>
      <c r="C11" s="201" t="s">
        <v>298</v>
      </c>
      <c r="D11" s="202">
        <v>36327</v>
      </c>
      <c r="E11" s="203" t="s">
        <v>228</v>
      </c>
      <c r="F11" s="147">
        <v>430</v>
      </c>
      <c r="G11" s="204">
        <f t="shared" si="1"/>
        <v>379</v>
      </c>
    </row>
    <row r="12" spans="1:7" s="34" customFormat="1" ht="13.5" customHeight="1">
      <c r="A12" s="199" t="str">
        <f t="shared" si="0"/>
        <v>9.</v>
      </c>
      <c r="B12" s="145"/>
      <c r="C12" s="201" t="s">
        <v>275</v>
      </c>
      <c r="D12" s="202">
        <v>35589</v>
      </c>
      <c r="E12" s="203" t="s">
        <v>237</v>
      </c>
      <c r="F12" s="147">
        <v>429</v>
      </c>
      <c r="G12" s="204">
        <f t="shared" si="1"/>
        <v>376</v>
      </c>
    </row>
    <row r="13" spans="1:7" s="34" customFormat="1" ht="13.5" customHeight="1">
      <c r="A13" s="199" t="str">
        <f t="shared" si="0"/>
        <v>10.</v>
      </c>
      <c r="B13" s="145"/>
      <c r="C13" s="201" t="s">
        <v>258</v>
      </c>
      <c r="D13" s="202">
        <v>35129</v>
      </c>
      <c r="E13" s="203" t="s">
        <v>237</v>
      </c>
      <c r="F13" s="147">
        <v>427</v>
      </c>
      <c r="G13" s="204">
        <f t="shared" si="1"/>
        <v>371</v>
      </c>
    </row>
    <row r="14" spans="1:7" s="34" customFormat="1" ht="13.5" customHeight="1">
      <c r="A14" s="199" t="str">
        <f t="shared" si="0"/>
        <v>11.</v>
      </c>
      <c r="B14" s="145"/>
      <c r="C14" s="201" t="s">
        <v>293</v>
      </c>
      <c r="D14" s="202">
        <v>35147</v>
      </c>
      <c r="E14" s="203" t="s">
        <v>232</v>
      </c>
      <c r="F14" s="147">
        <v>419</v>
      </c>
      <c r="G14" s="204">
        <f t="shared" si="1"/>
        <v>352</v>
      </c>
    </row>
    <row r="15" spans="1:7" s="34" customFormat="1" ht="13.5" customHeight="1">
      <c r="A15" s="199" t="str">
        <f t="shared" si="0"/>
        <v>12.</v>
      </c>
      <c r="B15" s="145"/>
      <c r="C15" s="201" t="s">
        <v>265</v>
      </c>
      <c r="D15" s="202">
        <v>36122</v>
      </c>
      <c r="E15" s="203" t="s">
        <v>147</v>
      </c>
      <c r="F15" s="147">
        <v>418</v>
      </c>
      <c r="G15" s="204">
        <f t="shared" si="1"/>
        <v>350</v>
      </c>
    </row>
    <row r="16" spans="1:7" s="34" customFormat="1" ht="13.5" customHeight="1">
      <c r="A16" s="199" t="str">
        <f t="shared" si="0"/>
        <v>13.</v>
      </c>
      <c r="B16" s="145"/>
      <c r="C16" s="201" t="s">
        <v>243</v>
      </c>
      <c r="D16" s="202">
        <v>36179</v>
      </c>
      <c r="E16" s="203" t="s">
        <v>230</v>
      </c>
      <c r="F16" s="147">
        <v>414</v>
      </c>
      <c r="G16" s="204">
        <f t="shared" si="1"/>
        <v>340</v>
      </c>
    </row>
    <row r="17" spans="1:7" s="34" customFormat="1" ht="13.5" customHeight="1">
      <c r="A17" s="199" t="str">
        <f t="shared" si="0"/>
        <v>14.</v>
      </c>
      <c r="B17" s="145"/>
      <c r="C17" s="201" t="s">
        <v>299</v>
      </c>
      <c r="D17" s="202">
        <v>35666</v>
      </c>
      <c r="E17" s="203" t="s">
        <v>246</v>
      </c>
      <c r="F17" s="147">
        <v>412</v>
      </c>
      <c r="G17" s="204">
        <f t="shared" si="1"/>
        <v>336</v>
      </c>
    </row>
    <row r="18" spans="1:7" s="34" customFormat="1" ht="13.5" customHeight="1">
      <c r="A18" s="199" t="str">
        <f t="shared" si="0"/>
        <v>15.</v>
      </c>
      <c r="B18" s="145"/>
      <c r="C18" s="201" t="s">
        <v>245</v>
      </c>
      <c r="D18" s="202">
        <v>35504</v>
      </c>
      <c r="E18" s="203" t="s">
        <v>246</v>
      </c>
      <c r="F18" s="147">
        <v>412</v>
      </c>
      <c r="G18" s="204">
        <f t="shared" si="1"/>
        <v>336</v>
      </c>
    </row>
    <row r="19" spans="1:7" s="34" customFormat="1" ht="13.5" customHeight="1">
      <c r="A19" s="199" t="str">
        <f t="shared" si="0"/>
        <v>16.</v>
      </c>
      <c r="B19" s="145"/>
      <c r="C19" s="201" t="s">
        <v>300</v>
      </c>
      <c r="D19" s="202">
        <v>35382</v>
      </c>
      <c r="E19" s="203" t="s">
        <v>239</v>
      </c>
      <c r="F19" s="147">
        <v>406</v>
      </c>
      <c r="G19" s="204">
        <f t="shared" si="1"/>
        <v>322</v>
      </c>
    </row>
    <row r="20" spans="1:7" s="34" customFormat="1" ht="13.5" customHeight="1">
      <c r="A20" s="199" t="str">
        <f t="shared" si="0"/>
        <v>17.</v>
      </c>
      <c r="B20" s="145"/>
      <c r="C20" s="201" t="s">
        <v>301</v>
      </c>
      <c r="D20" s="202">
        <v>35917</v>
      </c>
      <c r="E20" s="203" t="s">
        <v>246</v>
      </c>
      <c r="F20" s="147">
        <v>405</v>
      </c>
      <c r="G20" s="204">
        <f t="shared" si="1"/>
        <v>319</v>
      </c>
    </row>
    <row r="21" spans="1:7" s="34" customFormat="1" ht="13.5" customHeight="1">
      <c r="A21" s="199" t="str">
        <f t="shared" si="0"/>
        <v>18.</v>
      </c>
      <c r="B21" s="145"/>
      <c r="C21" s="201" t="s">
        <v>247</v>
      </c>
      <c r="D21" s="202">
        <v>36330</v>
      </c>
      <c r="E21" s="203" t="s">
        <v>232</v>
      </c>
      <c r="F21" s="147">
        <v>403</v>
      </c>
      <c r="G21" s="204">
        <f t="shared" si="1"/>
        <v>315</v>
      </c>
    </row>
    <row r="22" spans="1:7" s="34" customFormat="1" ht="13.5" customHeight="1">
      <c r="A22" s="199" t="str">
        <f t="shared" si="0"/>
        <v>19.</v>
      </c>
      <c r="B22" s="145"/>
      <c r="C22" s="201" t="s">
        <v>302</v>
      </c>
      <c r="D22" s="202">
        <v>36005</v>
      </c>
      <c r="E22" s="203" t="s">
        <v>232</v>
      </c>
      <c r="F22" s="147">
        <v>397</v>
      </c>
      <c r="G22" s="204">
        <f t="shared" si="1"/>
        <v>301</v>
      </c>
    </row>
    <row r="23" spans="1:7" s="34" customFormat="1" ht="13.5" customHeight="1">
      <c r="A23" s="199" t="str">
        <f t="shared" si="0"/>
        <v>20.</v>
      </c>
      <c r="B23" s="145"/>
      <c r="C23" s="201" t="s">
        <v>236</v>
      </c>
      <c r="D23" s="202">
        <v>35372</v>
      </c>
      <c r="E23" s="203" t="s">
        <v>237</v>
      </c>
      <c r="F23" s="147">
        <v>376</v>
      </c>
      <c r="G23" s="204">
        <f t="shared" si="1"/>
        <v>254</v>
      </c>
    </row>
    <row r="24" spans="1:7" s="34" customFormat="1" ht="13.5" customHeight="1">
      <c r="A24" s="209">
        <f t="shared" si="0"/>
      </c>
      <c r="B24" s="62"/>
      <c r="D24" s="35"/>
      <c r="F24" s="35"/>
      <c r="G24" s="210">
        <f t="shared" si="1"/>
      </c>
    </row>
    <row r="25" spans="1:7" s="34" customFormat="1" ht="13.5" customHeight="1">
      <c r="A25" s="209">
        <f t="shared" si="0"/>
      </c>
      <c r="B25" s="62"/>
      <c r="D25" s="35"/>
      <c r="F25" s="35"/>
      <c r="G25" s="210">
        <f t="shared" si="1"/>
      </c>
    </row>
    <row r="26" spans="1:7" s="34" customFormat="1" ht="13.5" customHeight="1">
      <c r="A26" s="209">
        <f t="shared" si="0"/>
      </c>
      <c r="B26" s="62"/>
      <c r="D26" s="35"/>
      <c r="F26" s="35"/>
      <c r="G26" s="210">
        <f t="shared" si="1"/>
      </c>
    </row>
    <row r="27" spans="1:7" s="34" customFormat="1" ht="13.5" customHeight="1">
      <c r="A27" s="209">
        <f t="shared" si="0"/>
      </c>
      <c r="B27" s="62"/>
      <c r="D27" s="35"/>
      <c r="F27" s="35"/>
      <c r="G27" s="210">
        <f t="shared" si="1"/>
      </c>
    </row>
    <row r="28" spans="1:7" s="34" customFormat="1" ht="13.5" customHeight="1">
      <c r="A28" s="209">
        <f t="shared" si="0"/>
      </c>
      <c r="B28" s="62"/>
      <c r="D28" s="35"/>
      <c r="F28" s="35"/>
      <c r="G28" s="210">
        <f t="shared" si="1"/>
      </c>
    </row>
    <row r="29" spans="1:7" s="34" customFormat="1" ht="13.5" customHeight="1">
      <c r="A29" s="209">
        <f t="shared" si="0"/>
      </c>
      <c r="B29" s="62"/>
      <c r="D29" s="35"/>
      <c r="F29" s="35"/>
      <c r="G29" s="210">
        <f t="shared" si="1"/>
      </c>
    </row>
    <row r="30" spans="1:7" s="34" customFormat="1" ht="13.5" customHeight="1">
      <c r="A30" s="209">
        <f t="shared" si="0"/>
      </c>
      <c r="B30" s="62"/>
      <c r="D30" s="35"/>
      <c r="F30" s="35"/>
      <c r="G30" s="210">
        <f t="shared" si="1"/>
      </c>
    </row>
    <row r="31" spans="1:7" s="34" customFormat="1" ht="13.5" customHeight="1">
      <c r="A31" s="209">
        <f t="shared" si="0"/>
      </c>
      <c r="B31" s="62"/>
      <c r="D31" s="35"/>
      <c r="F31" s="35"/>
      <c r="G31" s="210">
        <f t="shared" si="1"/>
      </c>
    </row>
    <row r="32" spans="1:7" s="34" customFormat="1" ht="13.5" customHeight="1">
      <c r="A32" s="209">
        <f t="shared" si="0"/>
      </c>
      <c r="B32" s="62"/>
      <c r="D32" s="35"/>
      <c r="F32" s="35"/>
      <c r="G32" s="210">
        <f t="shared" si="1"/>
      </c>
    </row>
    <row r="33" spans="1:7" s="34" customFormat="1" ht="13.5" customHeight="1">
      <c r="A33" s="211">
        <f t="shared" si="0"/>
      </c>
      <c r="B33" s="63"/>
      <c r="C33" s="38"/>
      <c r="D33" s="39"/>
      <c r="E33" s="38"/>
      <c r="F33" s="39"/>
      <c r="G33" s="210">
        <f t="shared" si="1"/>
      </c>
    </row>
    <row r="34" spans="1:7" s="34" customFormat="1" ht="13.5" customHeight="1">
      <c r="A34" s="209">
        <f t="shared" si="0"/>
      </c>
      <c r="B34" s="62"/>
      <c r="D34" s="35"/>
      <c r="F34" s="35"/>
      <c r="G34" s="210">
        <f t="shared" si="1"/>
      </c>
    </row>
    <row r="35" spans="1:7" s="34" customFormat="1" ht="13.5" customHeight="1">
      <c r="A35" s="209">
        <f t="shared" si="0"/>
      </c>
      <c r="B35" s="62"/>
      <c r="D35" s="35"/>
      <c r="F35" s="35"/>
      <c r="G35" s="210">
        <f t="shared" si="1"/>
      </c>
    </row>
    <row r="36" spans="1:7" s="34" customFormat="1" ht="13.5" customHeight="1">
      <c r="A36" s="209">
        <f t="shared" si="0"/>
      </c>
      <c r="B36" s="62"/>
      <c r="D36" s="35"/>
      <c r="F36" s="35"/>
      <c r="G36" s="210">
        <f t="shared" si="1"/>
      </c>
    </row>
    <row r="37" spans="1:7" s="34" customFormat="1" ht="13.5" customHeight="1">
      <c r="A37" s="209">
        <f t="shared" si="0"/>
      </c>
      <c r="B37" s="62"/>
      <c r="D37" s="35"/>
      <c r="F37" s="35"/>
      <c r="G37" s="210">
        <f t="shared" si="1"/>
      </c>
    </row>
    <row r="38" spans="1:7" s="34" customFormat="1" ht="13.5" customHeight="1">
      <c r="A38" s="209">
        <f t="shared" si="0"/>
      </c>
      <c r="B38" s="62"/>
      <c r="D38" s="35"/>
      <c r="F38" s="35"/>
      <c r="G38" s="210">
        <f t="shared" si="1"/>
      </c>
    </row>
    <row r="39" spans="1:7" s="34" customFormat="1" ht="13.5" customHeight="1">
      <c r="A39" s="209">
        <f t="shared" si="0"/>
      </c>
      <c r="B39" s="62"/>
      <c r="D39" s="35"/>
      <c r="F39" s="35"/>
      <c r="G39" s="210">
        <f t="shared" si="1"/>
      </c>
    </row>
    <row r="40" spans="1:7" s="34" customFormat="1" ht="13.5" customHeight="1">
      <c r="A40" s="209">
        <f t="shared" si="0"/>
      </c>
      <c r="B40" s="62"/>
      <c r="D40" s="35"/>
      <c r="F40" s="35"/>
      <c r="G40" s="210">
        <f t="shared" si="1"/>
      </c>
    </row>
    <row r="41" spans="1:7" s="34" customFormat="1" ht="13.5" customHeight="1">
      <c r="A41" s="209">
        <f t="shared" si="0"/>
      </c>
      <c r="B41" s="62"/>
      <c r="D41" s="35"/>
      <c r="F41" s="35"/>
      <c r="G41" s="210">
        <f t="shared" si="1"/>
      </c>
    </row>
    <row r="42" spans="1:7" s="34" customFormat="1" ht="13.5" customHeight="1">
      <c r="A42" s="209">
        <f t="shared" si="0"/>
      </c>
      <c r="B42" s="62"/>
      <c r="D42" s="35"/>
      <c r="F42" s="35"/>
      <c r="G42" s="210">
        <f t="shared" si="1"/>
      </c>
    </row>
    <row r="43" spans="1:7" s="34" customFormat="1" ht="13.5" customHeight="1">
      <c r="A43" s="209">
        <f t="shared" si="0"/>
      </c>
      <c r="B43" s="62"/>
      <c r="D43" s="35"/>
      <c r="F43" s="35"/>
      <c r="G43" s="210">
        <f t="shared" si="1"/>
      </c>
    </row>
    <row r="44" spans="1:7" s="34" customFormat="1" ht="13.5" customHeight="1">
      <c r="A44" s="209">
        <f t="shared" si="0"/>
      </c>
      <c r="B44" s="62"/>
      <c r="D44" s="35"/>
      <c r="F44" s="35"/>
      <c r="G44" s="210">
        <f t="shared" si="1"/>
      </c>
    </row>
    <row r="45" spans="1:7" s="34" customFormat="1" ht="13.5" customHeight="1">
      <c r="A45" s="209">
        <f t="shared" si="0"/>
      </c>
      <c r="B45" s="62"/>
      <c r="D45" s="35"/>
      <c r="F45" s="35"/>
      <c r="G45" s="210">
        <f t="shared" si="1"/>
      </c>
    </row>
    <row r="46" spans="1:7" s="34" customFormat="1" ht="13.5" customHeight="1">
      <c r="A46" s="209">
        <f t="shared" si="0"/>
      </c>
      <c r="B46" s="62"/>
      <c r="D46" s="35"/>
      <c r="F46" s="35"/>
      <c r="G46" s="210">
        <f t="shared" si="1"/>
      </c>
    </row>
    <row r="47" spans="1:7" s="34" customFormat="1" ht="13.5" customHeight="1">
      <c r="A47" s="209">
        <f t="shared" si="0"/>
      </c>
      <c r="B47" s="62"/>
      <c r="D47" s="35"/>
      <c r="F47" s="35"/>
      <c r="G47" s="210">
        <f t="shared" si="1"/>
      </c>
    </row>
    <row r="48" spans="1:7" s="34" customFormat="1" ht="13.5" customHeight="1">
      <c r="A48" s="209">
        <f t="shared" si="0"/>
      </c>
      <c r="B48" s="62"/>
      <c r="D48" s="35"/>
      <c r="F48" s="35"/>
      <c r="G48" s="210">
        <f t="shared" si="1"/>
      </c>
    </row>
    <row r="49" spans="1:7" s="34" customFormat="1" ht="13.5" customHeight="1">
      <c r="A49" s="209">
        <f t="shared" si="0"/>
      </c>
      <c r="B49" s="62"/>
      <c r="D49" s="35"/>
      <c r="F49" s="35"/>
      <c r="G49" s="210">
        <f t="shared" si="1"/>
      </c>
    </row>
    <row r="50" spans="1:7" s="34" customFormat="1" ht="13.5" customHeight="1">
      <c r="A50" s="211" t="str">
        <f t="shared" si="0"/>
        <v>47.</v>
      </c>
      <c r="B50" s="63"/>
      <c r="C50" s="38"/>
      <c r="D50" s="39"/>
      <c r="E50" s="38"/>
      <c r="F50" s="39">
        <v>555</v>
      </c>
      <c r="G50" s="210">
        <f t="shared" si="1"/>
        <v>715</v>
      </c>
    </row>
  </sheetData>
  <sheetProtection/>
  <dataValidations count="2">
    <dataValidation allowBlank="1" showInputMessage="1" showErrorMessage="1" prompt="Buňka obsahuje vzorec. Nevyplňovat!" sqref="A4:A50"/>
    <dataValidation allowBlank="1" showInputMessage="1" showErrorMessage="1" prompt="Buňka obsahuje vzorec, NEPŘEPSAT!" sqref="G4:G50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AE8" sqref="AE8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0.875" style="23" customWidth="1"/>
    <col min="5" max="5" width="26.375" style="0" customWidth="1"/>
    <col min="6" max="6" width="9.25390625" style="54" customWidth="1"/>
    <col min="7" max="7" width="9.125" style="23" customWidth="1"/>
  </cols>
  <sheetData>
    <row r="2" spans="1:7" s="30" customFormat="1" ht="29.25" customHeight="1">
      <c r="A2" s="25" t="s">
        <v>33</v>
      </c>
      <c r="B2" s="25"/>
      <c r="C2" s="26"/>
      <c r="D2" s="32"/>
      <c r="E2" s="27"/>
      <c r="F2" s="53"/>
      <c r="G2" s="29" t="s">
        <v>303</v>
      </c>
    </row>
    <row r="3" spans="1:7" s="31" customFormat="1" ht="23.25" customHeight="1" thickBot="1">
      <c r="A3" s="194"/>
      <c r="B3" s="195" t="s">
        <v>44</v>
      </c>
      <c r="C3" s="194" t="s">
        <v>27</v>
      </c>
      <c r="D3" s="196" t="s">
        <v>31</v>
      </c>
      <c r="E3" s="194" t="s">
        <v>45</v>
      </c>
      <c r="F3" s="231" t="s">
        <v>28</v>
      </c>
      <c r="G3" s="198" t="s">
        <v>29</v>
      </c>
    </row>
    <row r="4" spans="1:12" s="31" customFormat="1" ht="13.5" customHeight="1">
      <c r="A4" s="216" t="str">
        <f aca="true" t="shared" si="0" ref="A4:A51">IF(F4&gt;0,(ROW()-3)&amp;".","")</f>
        <v>1.</v>
      </c>
      <c r="B4" s="230"/>
      <c r="C4" s="218" t="s">
        <v>285</v>
      </c>
      <c r="D4" s="219">
        <v>36295</v>
      </c>
      <c r="E4" s="220" t="s">
        <v>246</v>
      </c>
      <c r="F4" s="232">
        <v>11.62</v>
      </c>
      <c r="G4" s="224">
        <f aca="true" t="shared" si="1" ref="G4:G51">IF(F4&gt;0,(INT(POWER(F4-1.5,1.05)*56.0211)),"")</f>
        <v>636</v>
      </c>
      <c r="H4" s="92" t="s">
        <v>53</v>
      </c>
      <c r="I4" s="93"/>
      <c r="J4" s="93"/>
      <c r="K4" s="93"/>
      <c r="L4" s="93"/>
    </row>
    <row r="5" spans="1:12" s="31" customFormat="1" ht="13.5" customHeight="1">
      <c r="A5" s="199" t="str">
        <f t="shared" si="0"/>
        <v>2.</v>
      </c>
      <c r="B5" s="145"/>
      <c r="C5" s="201" t="s">
        <v>304</v>
      </c>
      <c r="D5" s="202">
        <v>36012</v>
      </c>
      <c r="E5" s="203" t="s">
        <v>228</v>
      </c>
      <c r="F5" s="146">
        <v>11.32</v>
      </c>
      <c r="G5" s="204">
        <f t="shared" si="1"/>
        <v>616</v>
      </c>
      <c r="H5" s="93" t="s">
        <v>54</v>
      </c>
      <c r="I5" s="93"/>
      <c r="J5" s="93"/>
      <c r="K5" s="93"/>
      <c r="L5" s="93"/>
    </row>
    <row r="6" spans="1:12" s="31" customFormat="1" ht="13.5" customHeight="1">
      <c r="A6" s="199" t="str">
        <f t="shared" si="0"/>
        <v>3.</v>
      </c>
      <c r="B6" s="145"/>
      <c r="C6" s="201" t="s">
        <v>235</v>
      </c>
      <c r="D6" s="202">
        <v>35373</v>
      </c>
      <c r="E6" s="203" t="s">
        <v>228</v>
      </c>
      <c r="F6" s="146">
        <v>10.83</v>
      </c>
      <c r="G6" s="204">
        <f t="shared" si="1"/>
        <v>584</v>
      </c>
      <c r="H6" s="49" t="s">
        <v>43</v>
      </c>
      <c r="I6" s="49"/>
      <c r="J6" s="49"/>
      <c r="K6" s="49"/>
      <c r="L6" s="88"/>
    </row>
    <row r="7" spans="1:12" s="31" customFormat="1" ht="13.5" customHeight="1">
      <c r="A7" s="199" t="str">
        <f t="shared" si="0"/>
        <v>4.</v>
      </c>
      <c r="B7" s="145"/>
      <c r="C7" s="201" t="s">
        <v>244</v>
      </c>
      <c r="D7" s="202">
        <v>35142</v>
      </c>
      <c r="E7" s="203" t="s">
        <v>239</v>
      </c>
      <c r="F7" s="146">
        <v>10.63</v>
      </c>
      <c r="G7" s="204">
        <f t="shared" si="1"/>
        <v>571</v>
      </c>
      <c r="H7" s="205" t="s">
        <v>55</v>
      </c>
      <c r="I7" s="212"/>
      <c r="J7" s="212"/>
      <c r="K7" s="212"/>
      <c r="L7" s="88"/>
    </row>
    <row r="8" spans="1:12" s="31" customFormat="1" ht="13.5" customHeight="1">
      <c r="A8" s="199" t="str">
        <f t="shared" si="0"/>
        <v>5.</v>
      </c>
      <c r="B8" s="145"/>
      <c r="C8" s="201" t="s">
        <v>256</v>
      </c>
      <c r="D8" s="202">
        <v>36295</v>
      </c>
      <c r="E8" s="203" t="s">
        <v>147</v>
      </c>
      <c r="F8" s="146">
        <v>9.46</v>
      </c>
      <c r="G8" s="204">
        <f t="shared" si="1"/>
        <v>494</v>
      </c>
      <c r="H8" s="205" t="s">
        <v>56</v>
      </c>
      <c r="I8" s="212"/>
      <c r="J8" s="212"/>
      <c r="K8" s="212"/>
      <c r="L8" s="88"/>
    </row>
    <row r="9" spans="1:12" s="31" customFormat="1" ht="13.5" customHeight="1">
      <c r="A9" s="199" t="str">
        <f t="shared" si="0"/>
        <v>6.</v>
      </c>
      <c r="B9" s="145"/>
      <c r="C9" s="201" t="s">
        <v>297</v>
      </c>
      <c r="D9" s="202">
        <v>34944</v>
      </c>
      <c r="E9" s="203" t="s">
        <v>230</v>
      </c>
      <c r="F9" s="146">
        <v>9.25</v>
      </c>
      <c r="G9" s="204">
        <f t="shared" si="1"/>
        <v>480</v>
      </c>
      <c r="H9" s="49" t="s">
        <v>32</v>
      </c>
      <c r="I9" s="49"/>
      <c r="J9" s="49"/>
      <c r="K9" s="49"/>
      <c r="L9" s="88"/>
    </row>
    <row r="10" spans="1:7" s="31" customFormat="1" ht="13.5" customHeight="1">
      <c r="A10" s="199" t="str">
        <f t="shared" si="0"/>
        <v>7.</v>
      </c>
      <c r="B10" s="145"/>
      <c r="C10" s="201" t="s">
        <v>305</v>
      </c>
      <c r="D10" s="202">
        <v>35261</v>
      </c>
      <c r="E10" s="203" t="s">
        <v>237</v>
      </c>
      <c r="F10" s="146">
        <v>9</v>
      </c>
      <c r="G10" s="204">
        <f t="shared" si="1"/>
        <v>464</v>
      </c>
    </row>
    <row r="11" spans="1:7" s="31" customFormat="1" ht="13.5" customHeight="1">
      <c r="A11" s="199" t="str">
        <f t="shared" si="0"/>
        <v>8.</v>
      </c>
      <c r="B11" s="145"/>
      <c r="C11" s="201" t="s">
        <v>280</v>
      </c>
      <c r="D11" s="202">
        <v>36336</v>
      </c>
      <c r="E11" s="203" t="s">
        <v>147</v>
      </c>
      <c r="F11" s="146">
        <v>8.66</v>
      </c>
      <c r="G11" s="204">
        <f t="shared" si="1"/>
        <v>442</v>
      </c>
    </row>
    <row r="12" spans="1:7" s="31" customFormat="1" ht="13.5" customHeight="1">
      <c r="A12" s="199" t="str">
        <f t="shared" si="0"/>
        <v>9.</v>
      </c>
      <c r="B12" s="145"/>
      <c r="C12" s="201" t="s">
        <v>306</v>
      </c>
      <c r="D12" s="202">
        <v>36174</v>
      </c>
      <c r="E12" s="203" t="s">
        <v>232</v>
      </c>
      <c r="F12" s="146">
        <v>8.63</v>
      </c>
      <c r="G12" s="204">
        <f t="shared" si="1"/>
        <v>440</v>
      </c>
    </row>
    <row r="13" spans="1:7" s="31" customFormat="1" ht="13.5" customHeight="1">
      <c r="A13" s="199" t="str">
        <f t="shared" si="0"/>
        <v>10.</v>
      </c>
      <c r="B13" s="145"/>
      <c r="C13" s="201" t="s">
        <v>307</v>
      </c>
      <c r="D13" s="202">
        <v>34908</v>
      </c>
      <c r="E13" s="203" t="s">
        <v>237</v>
      </c>
      <c r="F13" s="146">
        <v>8.52</v>
      </c>
      <c r="G13" s="204">
        <f t="shared" si="1"/>
        <v>433</v>
      </c>
    </row>
    <row r="14" spans="1:7" s="31" customFormat="1" ht="13.5" customHeight="1">
      <c r="A14" s="199" t="str">
        <f t="shared" si="0"/>
        <v>11.</v>
      </c>
      <c r="B14" s="145"/>
      <c r="C14" s="201" t="s">
        <v>308</v>
      </c>
      <c r="D14" s="202">
        <v>35677</v>
      </c>
      <c r="E14" s="203" t="s">
        <v>232</v>
      </c>
      <c r="F14" s="146">
        <v>8.5</v>
      </c>
      <c r="G14" s="204">
        <f t="shared" si="1"/>
        <v>432</v>
      </c>
    </row>
    <row r="15" spans="1:7" s="31" customFormat="1" ht="13.5" customHeight="1">
      <c r="A15" s="199" t="str">
        <f t="shared" si="0"/>
        <v>12.</v>
      </c>
      <c r="B15" s="145"/>
      <c r="C15" s="201" t="s">
        <v>301</v>
      </c>
      <c r="D15" s="202">
        <v>35917</v>
      </c>
      <c r="E15" s="203" t="s">
        <v>246</v>
      </c>
      <c r="F15" s="146">
        <v>7.98</v>
      </c>
      <c r="G15" s="204">
        <f t="shared" si="1"/>
        <v>398</v>
      </c>
    </row>
    <row r="16" spans="1:7" s="31" customFormat="1" ht="13.5" customHeight="1">
      <c r="A16" s="199" t="str">
        <f t="shared" si="0"/>
        <v>13.</v>
      </c>
      <c r="B16" s="145"/>
      <c r="C16" s="201" t="s">
        <v>259</v>
      </c>
      <c r="D16" s="202">
        <v>35368</v>
      </c>
      <c r="E16" s="203" t="s">
        <v>239</v>
      </c>
      <c r="F16" s="146">
        <v>7.67</v>
      </c>
      <c r="G16" s="204">
        <f t="shared" si="1"/>
        <v>378</v>
      </c>
    </row>
    <row r="17" spans="1:7" s="31" customFormat="1" ht="13.5" customHeight="1">
      <c r="A17" s="199" t="str">
        <f t="shared" si="0"/>
        <v>14.</v>
      </c>
      <c r="B17" s="145"/>
      <c r="C17" s="201" t="s">
        <v>309</v>
      </c>
      <c r="D17" s="202">
        <v>35564</v>
      </c>
      <c r="E17" s="203" t="s">
        <v>246</v>
      </c>
      <c r="F17" s="146">
        <v>7.5</v>
      </c>
      <c r="G17" s="204">
        <f t="shared" si="1"/>
        <v>367</v>
      </c>
    </row>
    <row r="18" spans="1:7" s="31" customFormat="1" ht="13.5" customHeight="1">
      <c r="A18" s="199" t="str">
        <f t="shared" si="0"/>
        <v>15.</v>
      </c>
      <c r="B18" s="145"/>
      <c r="C18" s="201" t="s">
        <v>286</v>
      </c>
      <c r="D18" s="202">
        <v>36287</v>
      </c>
      <c r="E18" s="203" t="s">
        <v>230</v>
      </c>
      <c r="F18" s="146">
        <v>7.31</v>
      </c>
      <c r="G18" s="204">
        <f t="shared" si="1"/>
        <v>355</v>
      </c>
    </row>
    <row r="19" spans="1:7" s="31" customFormat="1" ht="13.5" customHeight="1">
      <c r="A19" s="199" t="str">
        <f t="shared" si="0"/>
        <v>16.</v>
      </c>
      <c r="B19" s="145"/>
      <c r="C19" s="201" t="s">
        <v>310</v>
      </c>
      <c r="D19" s="202">
        <v>36051</v>
      </c>
      <c r="E19" s="203" t="s">
        <v>147</v>
      </c>
      <c r="F19" s="146">
        <v>6.5</v>
      </c>
      <c r="G19" s="204">
        <f t="shared" si="1"/>
        <v>303</v>
      </c>
    </row>
    <row r="20" spans="1:7" s="31" customFormat="1" ht="13.5" customHeight="1">
      <c r="A20" s="209">
        <f t="shared" si="0"/>
      </c>
      <c r="B20" s="62"/>
      <c r="C20" s="34"/>
      <c r="D20" s="35"/>
      <c r="E20" s="34"/>
      <c r="F20" s="55"/>
      <c r="G20" s="210">
        <f t="shared" si="1"/>
      </c>
    </row>
    <row r="21" spans="1:7" s="31" customFormat="1" ht="13.5" customHeight="1">
      <c r="A21" s="209">
        <f t="shared" si="0"/>
      </c>
      <c r="B21" s="62"/>
      <c r="C21" s="34"/>
      <c r="D21" s="35"/>
      <c r="E21" s="34"/>
      <c r="F21" s="55"/>
      <c r="G21" s="210">
        <f t="shared" si="1"/>
      </c>
    </row>
    <row r="22" spans="1:7" s="31" customFormat="1" ht="13.5" customHeight="1">
      <c r="A22" s="209">
        <f t="shared" si="0"/>
      </c>
      <c r="B22" s="62"/>
      <c r="C22" s="34"/>
      <c r="D22" s="35"/>
      <c r="E22" s="34"/>
      <c r="F22" s="55"/>
      <c r="G22" s="210">
        <f t="shared" si="1"/>
      </c>
    </row>
    <row r="23" spans="1:7" s="31" customFormat="1" ht="13.5" customHeight="1">
      <c r="A23" s="209">
        <f t="shared" si="0"/>
      </c>
      <c r="B23" s="62"/>
      <c r="C23" s="34"/>
      <c r="D23" s="35"/>
      <c r="E23" s="34"/>
      <c r="F23" s="55"/>
      <c r="G23" s="210">
        <f t="shared" si="1"/>
      </c>
    </row>
    <row r="24" spans="1:7" s="31" customFormat="1" ht="13.5" customHeight="1">
      <c r="A24" s="209">
        <f t="shared" si="0"/>
      </c>
      <c r="B24" s="62"/>
      <c r="C24" s="34"/>
      <c r="D24" s="35"/>
      <c r="E24" s="34"/>
      <c r="F24" s="55"/>
      <c r="G24" s="210">
        <f t="shared" si="1"/>
      </c>
    </row>
    <row r="25" spans="1:7" s="31" customFormat="1" ht="13.5" customHeight="1">
      <c r="A25" s="209">
        <f t="shared" si="0"/>
      </c>
      <c r="B25" s="62"/>
      <c r="C25" s="34"/>
      <c r="D25" s="35"/>
      <c r="E25" s="34"/>
      <c r="F25" s="55"/>
      <c r="G25" s="210">
        <f t="shared" si="1"/>
      </c>
    </row>
    <row r="26" spans="1:7" s="31" customFormat="1" ht="13.5" customHeight="1">
      <c r="A26" s="209">
        <f t="shared" si="0"/>
      </c>
      <c r="B26" s="62"/>
      <c r="C26" s="34"/>
      <c r="D26" s="35"/>
      <c r="E26" s="34"/>
      <c r="F26" s="55"/>
      <c r="G26" s="210">
        <f t="shared" si="1"/>
      </c>
    </row>
    <row r="27" spans="1:7" s="31" customFormat="1" ht="13.5" customHeight="1">
      <c r="A27" s="209">
        <f t="shared" si="0"/>
      </c>
      <c r="B27" s="62"/>
      <c r="C27" s="34"/>
      <c r="D27" s="35"/>
      <c r="E27" s="34"/>
      <c r="F27" s="55"/>
      <c r="G27" s="210">
        <f t="shared" si="1"/>
      </c>
    </row>
    <row r="28" spans="1:7" s="31" customFormat="1" ht="13.5" customHeight="1">
      <c r="A28" s="209">
        <f t="shared" si="0"/>
      </c>
      <c r="B28" s="62"/>
      <c r="C28" s="34"/>
      <c r="D28" s="35"/>
      <c r="E28" s="34"/>
      <c r="F28" s="55"/>
      <c r="G28" s="210">
        <f t="shared" si="1"/>
      </c>
    </row>
    <row r="29" spans="1:7" s="31" customFormat="1" ht="13.5" customHeight="1">
      <c r="A29" s="209">
        <f t="shared" si="0"/>
      </c>
      <c r="B29" s="62"/>
      <c r="C29" s="34"/>
      <c r="D29" s="35"/>
      <c r="E29" s="34"/>
      <c r="F29" s="55"/>
      <c r="G29" s="210">
        <f t="shared" si="1"/>
      </c>
    </row>
    <row r="30" spans="1:7" s="31" customFormat="1" ht="13.5" customHeight="1">
      <c r="A30" s="209">
        <f t="shared" si="0"/>
      </c>
      <c r="B30" s="62"/>
      <c r="C30" s="34"/>
      <c r="D30" s="35"/>
      <c r="E30" s="34"/>
      <c r="F30" s="55"/>
      <c r="G30" s="210">
        <f t="shared" si="1"/>
      </c>
    </row>
    <row r="31" spans="1:7" s="31" customFormat="1" ht="13.5" customHeight="1">
      <c r="A31" s="209">
        <f t="shared" si="0"/>
      </c>
      <c r="B31" s="62"/>
      <c r="C31" s="34"/>
      <c r="D31" s="35"/>
      <c r="E31" s="34"/>
      <c r="F31" s="55"/>
      <c r="G31" s="210">
        <f t="shared" si="1"/>
      </c>
    </row>
    <row r="32" spans="1:7" s="31" customFormat="1" ht="13.5" customHeight="1">
      <c r="A32" s="209">
        <f t="shared" si="0"/>
      </c>
      <c r="B32" s="62"/>
      <c r="C32" s="34"/>
      <c r="D32" s="35"/>
      <c r="E32" s="34"/>
      <c r="F32" s="55"/>
      <c r="G32" s="210">
        <f t="shared" si="1"/>
      </c>
    </row>
    <row r="33" spans="1:7" s="31" customFormat="1" ht="13.5" customHeight="1">
      <c r="A33" s="209">
        <f t="shared" si="0"/>
      </c>
      <c r="B33" s="62"/>
      <c r="C33" s="34"/>
      <c r="D33" s="35"/>
      <c r="E33" s="34"/>
      <c r="F33" s="55"/>
      <c r="G33" s="210">
        <f t="shared" si="1"/>
      </c>
    </row>
    <row r="34" spans="1:7" s="31" customFormat="1" ht="13.5" customHeight="1">
      <c r="A34" s="211">
        <f t="shared" si="0"/>
      </c>
      <c r="B34" s="63"/>
      <c r="C34" s="38"/>
      <c r="D34" s="39"/>
      <c r="E34" s="38"/>
      <c r="F34" s="56"/>
      <c r="G34" s="210">
        <f t="shared" si="1"/>
      </c>
    </row>
    <row r="35" spans="1:7" s="31" customFormat="1" ht="13.5" customHeight="1">
      <c r="A35" s="209">
        <f t="shared" si="0"/>
      </c>
      <c r="B35" s="62"/>
      <c r="C35" s="34"/>
      <c r="D35" s="35"/>
      <c r="E35" s="34"/>
      <c r="F35" s="55"/>
      <c r="G35" s="210">
        <f t="shared" si="1"/>
      </c>
    </row>
    <row r="36" spans="1:7" s="31" customFormat="1" ht="13.5" customHeight="1">
      <c r="A36" s="209">
        <f t="shared" si="0"/>
      </c>
      <c r="B36" s="62"/>
      <c r="C36" s="34"/>
      <c r="D36" s="35"/>
      <c r="E36" s="34"/>
      <c r="F36" s="55"/>
      <c r="G36" s="210">
        <f t="shared" si="1"/>
      </c>
    </row>
    <row r="37" spans="1:7" s="31" customFormat="1" ht="13.5" customHeight="1">
      <c r="A37" s="209">
        <f t="shared" si="0"/>
      </c>
      <c r="B37" s="62"/>
      <c r="C37" s="34"/>
      <c r="D37" s="35"/>
      <c r="E37" s="34"/>
      <c r="F37" s="55"/>
      <c r="G37" s="210">
        <f t="shared" si="1"/>
      </c>
    </row>
    <row r="38" spans="1:7" s="31" customFormat="1" ht="13.5" customHeight="1">
      <c r="A38" s="209">
        <f t="shared" si="0"/>
      </c>
      <c r="B38" s="62"/>
      <c r="C38" s="34"/>
      <c r="D38" s="35"/>
      <c r="E38" s="34"/>
      <c r="F38" s="55"/>
      <c r="G38" s="210">
        <f t="shared" si="1"/>
      </c>
    </row>
    <row r="39" spans="1:7" s="31" customFormat="1" ht="13.5" customHeight="1">
      <c r="A39" s="209">
        <f t="shared" si="0"/>
      </c>
      <c r="B39" s="62"/>
      <c r="C39" s="34"/>
      <c r="D39" s="35"/>
      <c r="E39" s="34"/>
      <c r="F39" s="55"/>
      <c r="G39" s="210">
        <f t="shared" si="1"/>
      </c>
    </row>
    <row r="40" spans="1:7" s="31" customFormat="1" ht="13.5" customHeight="1">
      <c r="A40" s="209">
        <f t="shared" si="0"/>
      </c>
      <c r="B40" s="62"/>
      <c r="C40" s="34"/>
      <c r="D40" s="35"/>
      <c r="E40" s="34"/>
      <c r="F40" s="55"/>
      <c r="G40" s="210">
        <f t="shared" si="1"/>
      </c>
    </row>
    <row r="41" spans="1:7" s="31" customFormat="1" ht="13.5" customHeight="1">
      <c r="A41" s="209">
        <f t="shared" si="0"/>
      </c>
      <c r="B41" s="62"/>
      <c r="C41" s="34"/>
      <c r="D41" s="35"/>
      <c r="E41" s="34"/>
      <c r="F41" s="55"/>
      <c r="G41" s="210">
        <f t="shared" si="1"/>
      </c>
    </row>
    <row r="42" spans="1:7" s="31" customFormat="1" ht="13.5" customHeight="1">
      <c r="A42" s="209">
        <f t="shared" si="0"/>
      </c>
      <c r="B42" s="62"/>
      <c r="C42" s="34"/>
      <c r="D42" s="35"/>
      <c r="E42" s="34"/>
      <c r="F42" s="55"/>
      <c r="G42" s="210">
        <f t="shared" si="1"/>
      </c>
    </row>
    <row r="43" spans="1:7" s="31" customFormat="1" ht="13.5" customHeight="1">
      <c r="A43" s="209">
        <f t="shared" si="0"/>
      </c>
      <c r="B43" s="62"/>
      <c r="C43" s="34"/>
      <c r="D43" s="35"/>
      <c r="E43" s="34"/>
      <c r="F43" s="55"/>
      <c r="G43" s="210">
        <f t="shared" si="1"/>
      </c>
    </row>
    <row r="44" spans="1:7" s="31" customFormat="1" ht="13.5" customHeight="1">
      <c r="A44" s="209">
        <f t="shared" si="0"/>
      </c>
      <c r="B44" s="62"/>
      <c r="C44" s="34"/>
      <c r="D44" s="35"/>
      <c r="E44" s="34"/>
      <c r="F44" s="55"/>
      <c r="G44" s="210">
        <f t="shared" si="1"/>
      </c>
    </row>
    <row r="45" spans="1:7" s="31" customFormat="1" ht="13.5" customHeight="1">
      <c r="A45" s="209">
        <f t="shared" si="0"/>
      </c>
      <c r="B45" s="62"/>
      <c r="C45" s="34"/>
      <c r="D45" s="35"/>
      <c r="E45" s="34"/>
      <c r="F45" s="55"/>
      <c r="G45" s="210">
        <f t="shared" si="1"/>
      </c>
    </row>
    <row r="46" spans="1:7" s="31" customFormat="1" ht="13.5" customHeight="1">
      <c r="A46" s="209">
        <f t="shared" si="0"/>
      </c>
      <c r="B46" s="62"/>
      <c r="C46" s="34"/>
      <c r="D46" s="35"/>
      <c r="E46" s="34"/>
      <c r="F46" s="55"/>
      <c r="G46" s="210">
        <f t="shared" si="1"/>
      </c>
    </row>
    <row r="47" spans="1:7" s="31" customFormat="1" ht="13.5" customHeight="1">
      <c r="A47" s="209">
        <f t="shared" si="0"/>
      </c>
      <c r="B47" s="62"/>
      <c r="C47" s="34"/>
      <c r="D47" s="35"/>
      <c r="E47" s="34"/>
      <c r="F47" s="55"/>
      <c r="G47" s="210">
        <f t="shared" si="1"/>
      </c>
    </row>
    <row r="48" spans="1:7" s="31" customFormat="1" ht="13.5" customHeight="1">
      <c r="A48" s="209">
        <f t="shared" si="0"/>
      </c>
      <c r="B48" s="62"/>
      <c r="C48" s="34"/>
      <c r="D48" s="35"/>
      <c r="E48" s="34"/>
      <c r="F48" s="55"/>
      <c r="G48" s="210">
        <f t="shared" si="1"/>
      </c>
    </row>
    <row r="49" spans="1:7" s="31" customFormat="1" ht="13.5" customHeight="1">
      <c r="A49" s="209">
        <f t="shared" si="0"/>
      </c>
      <c r="B49" s="62"/>
      <c r="C49" s="34"/>
      <c r="D49" s="35"/>
      <c r="E49" s="34"/>
      <c r="F49" s="55"/>
      <c r="G49" s="210">
        <f t="shared" si="1"/>
      </c>
    </row>
    <row r="50" spans="1:7" s="31" customFormat="1" ht="13.5" customHeight="1">
      <c r="A50" s="209">
        <f t="shared" si="0"/>
      </c>
      <c r="B50" s="62"/>
      <c r="C50" s="34"/>
      <c r="D50" s="35"/>
      <c r="E50" s="34"/>
      <c r="F50" s="55"/>
      <c r="G50" s="210">
        <f t="shared" si="1"/>
      </c>
    </row>
    <row r="51" spans="1:7" s="31" customFormat="1" ht="13.5" customHeight="1" thickBot="1">
      <c r="A51" s="213" t="str">
        <f t="shared" si="0"/>
        <v>48.</v>
      </c>
      <c r="B51" s="67"/>
      <c r="C51" s="42"/>
      <c r="D51" s="43"/>
      <c r="E51" s="42"/>
      <c r="F51" s="57">
        <v>8.5</v>
      </c>
      <c r="G51" s="210">
        <f t="shared" si="1"/>
        <v>432</v>
      </c>
    </row>
  </sheetData>
  <sheetProtection/>
  <dataValidations count="2">
    <dataValidation allowBlank="1" showInputMessage="1" showErrorMessage="1" prompt="Buňka obsahuje vzorec. Nevyplňovat!" sqref="A4:A51"/>
    <dataValidation allowBlank="1" showInputMessage="1" showErrorMessage="1" prompt="Buňka obsahuje vzorec, NEPŘEPSAT!" sqref="G4:G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zoomScalePageLayoutView="0" workbookViewId="0" topLeftCell="A1">
      <selection activeCell="AE8" sqref="AE8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40.125" style="0" customWidth="1"/>
    <col min="4" max="4" width="4.375" style="23" customWidth="1"/>
    <col min="5" max="5" width="1.00390625" style="23" customWidth="1"/>
    <col min="6" max="6" width="6.625" style="59" customWidth="1"/>
    <col min="7" max="7" width="8.625" style="23" customWidth="1"/>
  </cols>
  <sheetData>
    <row r="2" spans="1:7" s="30" customFormat="1" ht="29.25" customHeight="1" thickBot="1">
      <c r="A2" s="233" t="s">
        <v>34</v>
      </c>
      <c r="B2" s="234"/>
      <c r="C2" s="235"/>
      <c r="D2" s="236"/>
      <c r="E2" s="236"/>
      <c r="F2" s="237"/>
      <c r="G2" s="238" t="s">
        <v>311</v>
      </c>
    </row>
    <row r="3" spans="1:7" s="31" customFormat="1" ht="23.25" customHeight="1" thickBot="1">
      <c r="A3" s="239"/>
      <c r="B3" s="240" t="s">
        <v>45</v>
      </c>
      <c r="C3" s="240" t="s">
        <v>42</v>
      </c>
      <c r="D3" s="241"/>
      <c r="E3" s="242" t="s">
        <v>28</v>
      </c>
      <c r="F3" s="243"/>
      <c r="G3" s="244" t="s">
        <v>29</v>
      </c>
    </row>
    <row r="4" spans="1:12" s="31" customFormat="1" ht="18" customHeight="1">
      <c r="A4" s="216" t="str">
        <f aca="true" t="shared" si="0" ref="A4:A34">IF(D4&gt;0,(ROW()-3)&amp;".","")</f>
        <v>1.</v>
      </c>
      <c r="B4" s="245" t="s">
        <v>221</v>
      </c>
      <c r="C4" s="245" t="s">
        <v>312</v>
      </c>
      <c r="D4" s="246">
        <v>2</v>
      </c>
      <c r="E4" s="222" t="str">
        <f aca="true" t="shared" si="1" ref="E4:E34">IF(F4=0,"",":")</f>
        <v>:</v>
      </c>
      <c r="F4" s="232">
        <v>34.64</v>
      </c>
      <c r="G4" s="247">
        <f aca="true" t="shared" si="2" ref="G4:G34">IF(F4&lt;&gt;"",(INT(POWER(305.5-(60*D4+F4),1.85)*0.08713)),"")</f>
        <v>934</v>
      </c>
      <c r="H4" s="92" t="s">
        <v>53</v>
      </c>
      <c r="I4" s="93"/>
      <c r="J4" s="93"/>
      <c r="K4" s="93"/>
      <c r="L4" s="93"/>
    </row>
    <row r="5" spans="1:12" s="31" customFormat="1" ht="18" customHeight="1">
      <c r="A5" s="199" t="str">
        <f t="shared" si="0"/>
        <v>2.</v>
      </c>
      <c r="B5" s="135" t="s">
        <v>147</v>
      </c>
      <c r="C5" s="135" t="s">
        <v>313</v>
      </c>
      <c r="D5" s="137">
        <v>2</v>
      </c>
      <c r="E5" s="225" t="str">
        <f t="shared" si="1"/>
        <v>:</v>
      </c>
      <c r="F5" s="146">
        <v>37.84</v>
      </c>
      <c r="G5" s="248">
        <f t="shared" si="2"/>
        <v>898</v>
      </c>
      <c r="H5" s="93" t="s">
        <v>54</v>
      </c>
      <c r="I5" s="93"/>
      <c r="J5" s="93"/>
      <c r="K5" s="93"/>
      <c r="L5" s="93"/>
    </row>
    <row r="6" spans="1:12" s="31" customFormat="1" ht="18" customHeight="1">
      <c r="A6" s="199" t="str">
        <f t="shared" si="0"/>
        <v>3.</v>
      </c>
      <c r="B6" s="135" t="s">
        <v>314</v>
      </c>
      <c r="C6" s="135" t="s">
        <v>315</v>
      </c>
      <c r="D6" s="137">
        <v>2</v>
      </c>
      <c r="E6" s="225" t="str">
        <f t="shared" si="1"/>
        <v>:</v>
      </c>
      <c r="F6" s="146">
        <v>43.11</v>
      </c>
      <c r="G6" s="248">
        <f t="shared" si="2"/>
        <v>839</v>
      </c>
      <c r="H6" s="49" t="s">
        <v>43</v>
      </c>
      <c r="I6" s="49"/>
      <c r="J6" s="49"/>
      <c r="K6" s="49"/>
      <c r="L6" s="88"/>
    </row>
    <row r="7" spans="1:12" s="31" customFormat="1" ht="18" customHeight="1">
      <c r="A7" s="199" t="s">
        <v>316</v>
      </c>
      <c r="B7" s="135" t="s">
        <v>220</v>
      </c>
      <c r="C7" s="135" t="s">
        <v>317</v>
      </c>
      <c r="D7" s="137">
        <v>2</v>
      </c>
      <c r="E7" s="225" t="str">
        <f t="shared" si="1"/>
        <v>:</v>
      </c>
      <c r="F7" s="146">
        <v>44.29</v>
      </c>
      <c r="G7" s="248">
        <f t="shared" si="2"/>
        <v>826</v>
      </c>
      <c r="H7" s="205" t="s">
        <v>55</v>
      </c>
      <c r="I7" s="212"/>
      <c r="J7" s="212"/>
      <c r="K7" s="212"/>
      <c r="L7" s="88"/>
    </row>
    <row r="8" spans="1:12" s="31" customFormat="1" ht="18" customHeight="1">
      <c r="A8" s="199" t="s">
        <v>76</v>
      </c>
      <c r="B8" s="135" t="s">
        <v>222</v>
      </c>
      <c r="C8" s="135" t="s">
        <v>318</v>
      </c>
      <c r="D8" s="143">
        <v>2</v>
      </c>
      <c r="E8" s="225" t="str">
        <f t="shared" si="1"/>
        <v>:</v>
      </c>
      <c r="F8" s="150">
        <v>48.74</v>
      </c>
      <c r="G8" s="248">
        <f t="shared" si="2"/>
        <v>779</v>
      </c>
      <c r="H8" s="205" t="s">
        <v>56</v>
      </c>
      <c r="I8" s="212"/>
      <c r="J8" s="212"/>
      <c r="K8" s="212"/>
      <c r="L8" s="88"/>
    </row>
    <row r="9" spans="1:12" s="31" customFormat="1" ht="18" customHeight="1">
      <c r="A9" s="199" t="s">
        <v>79</v>
      </c>
      <c r="B9" s="135" t="s">
        <v>314</v>
      </c>
      <c r="C9" s="135" t="s">
        <v>319</v>
      </c>
      <c r="D9" s="137">
        <v>2</v>
      </c>
      <c r="E9" s="225" t="str">
        <f t="shared" si="1"/>
        <v>:</v>
      </c>
      <c r="F9" s="146">
        <v>50.74</v>
      </c>
      <c r="G9" s="248">
        <f t="shared" si="2"/>
        <v>758</v>
      </c>
      <c r="H9" s="49" t="s">
        <v>32</v>
      </c>
      <c r="I9" s="49"/>
      <c r="J9" s="49"/>
      <c r="K9" s="49"/>
      <c r="L9" s="88"/>
    </row>
    <row r="10" spans="1:7" s="31" customFormat="1" ht="18" customHeight="1">
      <c r="A10" s="199" t="str">
        <f t="shared" si="0"/>
        <v>7.</v>
      </c>
      <c r="B10" s="135" t="s">
        <v>232</v>
      </c>
      <c r="C10" s="135" t="s">
        <v>320</v>
      </c>
      <c r="D10" s="135">
        <v>2</v>
      </c>
      <c r="E10" s="225" t="str">
        <f t="shared" si="1"/>
        <v>:</v>
      </c>
      <c r="F10" s="146">
        <v>52.3</v>
      </c>
      <c r="G10" s="248">
        <f t="shared" si="2"/>
        <v>742</v>
      </c>
    </row>
    <row r="11" spans="1:7" s="31" customFormat="1" ht="18" customHeight="1">
      <c r="A11" s="199" t="str">
        <f t="shared" si="0"/>
        <v>8.</v>
      </c>
      <c r="B11" s="135" t="s">
        <v>321</v>
      </c>
      <c r="C11" s="135" t="s">
        <v>322</v>
      </c>
      <c r="D11" s="137">
        <v>2</v>
      </c>
      <c r="E11" s="225" t="str">
        <f t="shared" si="1"/>
        <v>:</v>
      </c>
      <c r="F11" s="146">
        <v>54.95</v>
      </c>
      <c r="G11" s="248">
        <f t="shared" si="2"/>
        <v>715</v>
      </c>
    </row>
    <row r="12" spans="1:7" s="31" customFormat="1" ht="18" customHeight="1">
      <c r="A12" s="199" t="str">
        <f t="shared" si="0"/>
        <v>9.</v>
      </c>
      <c r="B12" s="135" t="s">
        <v>147</v>
      </c>
      <c r="C12" s="135" t="s">
        <v>323</v>
      </c>
      <c r="D12" s="137">
        <v>2</v>
      </c>
      <c r="E12" s="225" t="str">
        <f t="shared" si="1"/>
        <v>:</v>
      </c>
      <c r="F12" s="146">
        <v>57.97</v>
      </c>
      <c r="G12" s="248">
        <f t="shared" si="2"/>
        <v>684</v>
      </c>
    </row>
    <row r="13" spans="1:7" s="31" customFormat="1" ht="18" customHeight="1">
      <c r="A13" s="199" t="str">
        <f t="shared" si="0"/>
        <v>10.</v>
      </c>
      <c r="B13" s="135" t="s">
        <v>222</v>
      </c>
      <c r="C13" s="135" t="s">
        <v>324</v>
      </c>
      <c r="D13" s="137">
        <v>3</v>
      </c>
      <c r="E13" s="225" t="str">
        <f t="shared" si="1"/>
        <v>:</v>
      </c>
      <c r="F13" s="146">
        <v>1.22</v>
      </c>
      <c r="G13" s="248">
        <f t="shared" si="2"/>
        <v>652</v>
      </c>
    </row>
    <row r="14" spans="1:7" s="31" customFormat="1" ht="18" customHeight="1">
      <c r="A14" s="209">
        <f t="shared" si="0"/>
      </c>
      <c r="B14" s="34"/>
      <c r="C14" s="34"/>
      <c r="D14" s="35"/>
      <c r="E14" s="227">
        <f t="shared" si="1"/>
      </c>
      <c r="F14" s="55"/>
      <c r="G14" s="249">
        <f t="shared" si="2"/>
      </c>
    </row>
    <row r="15" spans="1:7" s="31" customFormat="1" ht="18" customHeight="1">
      <c r="A15" s="209">
        <f t="shared" si="0"/>
      </c>
      <c r="B15" s="34"/>
      <c r="C15" s="34"/>
      <c r="D15" s="35"/>
      <c r="E15" s="227">
        <f t="shared" si="1"/>
      </c>
      <c r="F15" s="55"/>
      <c r="G15" s="249">
        <f t="shared" si="2"/>
      </c>
    </row>
    <row r="16" spans="1:7" s="31" customFormat="1" ht="18" customHeight="1">
      <c r="A16" s="209">
        <f t="shared" si="0"/>
      </c>
      <c r="B16" s="34"/>
      <c r="C16" s="34"/>
      <c r="D16" s="35"/>
      <c r="E16" s="227">
        <f t="shared" si="1"/>
      </c>
      <c r="F16" s="55"/>
      <c r="G16" s="249">
        <f t="shared" si="2"/>
      </c>
    </row>
    <row r="17" spans="1:7" s="31" customFormat="1" ht="18" customHeight="1">
      <c r="A17" s="209">
        <f t="shared" si="0"/>
      </c>
      <c r="B17" s="34"/>
      <c r="C17" s="34"/>
      <c r="D17" s="35"/>
      <c r="E17" s="227">
        <f t="shared" si="1"/>
      </c>
      <c r="F17" s="55"/>
      <c r="G17" s="249">
        <f t="shared" si="2"/>
      </c>
    </row>
    <row r="18" spans="1:7" s="31" customFormat="1" ht="18" customHeight="1">
      <c r="A18" s="209">
        <f t="shared" si="0"/>
      </c>
      <c r="B18" s="34"/>
      <c r="C18" s="34"/>
      <c r="D18" s="35"/>
      <c r="E18" s="227">
        <f t="shared" si="1"/>
      </c>
      <c r="F18" s="55"/>
      <c r="G18" s="249">
        <f t="shared" si="2"/>
      </c>
    </row>
    <row r="19" spans="1:7" s="31" customFormat="1" ht="18" customHeight="1">
      <c r="A19" s="209">
        <f t="shared" si="0"/>
      </c>
      <c r="B19" s="34"/>
      <c r="C19" s="34"/>
      <c r="D19" s="35"/>
      <c r="E19" s="227">
        <f t="shared" si="1"/>
      </c>
      <c r="F19" s="55"/>
      <c r="G19" s="249">
        <f t="shared" si="2"/>
      </c>
    </row>
    <row r="20" spans="1:7" s="31" customFormat="1" ht="18" customHeight="1">
      <c r="A20" s="209">
        <f t="shared" si="0"/>
      </c>
      <c r="B20" s="34"/>
      <c r="C20" s="34"/>
      <c r="D20" s="35"/>
      <c r="E20" s="227">
        <f t="shared" si="1"/>
      </c>
      <c r="F20" s="55"/>
      <c r="G20" s="249">
        <f t="shared" si="2"/>
      </c>
    </row>
    <row r="21" spans="1:7" s="31" customFormat="1" ht="18" customHeight="1">
      <c r="A21" s="209">
        <f t="shared" si="0"/>
      </c>
      <c r="B21" s="34"/>
      <c r="C21" s="34"/>
      <c r="D21" s="35"/>
      <c r="E21" s="227">
        <f t="shared" si="1"/>
      </c>
      <c r="F21" s="55"/>
      <c r="G21" s="249">
        <f t="shared" si="2"/>
      </c>
    </row>
    <row r="22" spans="1:7" s="31" customFormat="1" ht="18" customHeight="1">
      <c r="A22" s="209">
        <f t="shared" si="0"/>
      </c>
      <c r="B22" s="34"/>
      <c r="C22" s="34"/>
      <c r="D22" s="35"/>
      <c r="E22" s="227">
        <f t="shared" si="1"/>
      </c>
      <c r="F22" s="55"/>
      <c r="G22" s="249">
        <f t="shared" si="2"/>
      </c>
    </row>
    <row r="23" spans="1:7" s="31" customFormat="1" ht="18" customHeight="1">
      <c r="A23" s="209">
        <f t="shared" si="0"/>
      </c>
      <c r="B23" s="60"/>
      <c r="C23" s="34"/>
      <c r="D23" s="35"/>
      <c r="E23" s="227">
        <f t="shared" si="1"/>
      </c>
      <c r="F23" s="55"/>
      <c r="G23" s="249">
        <f t="shared" si="2"/>
      </c>
    </row>
    <row r="24" spans="1:7" s="31" customFormat="1" ht="18" customHeight="1">
      <c r="A24" s="209">
        <f t="shared" si="0"/>
      </c>
      <c r="B24" s="60"/>
      <c r="C24" s="34"/>
      <c r="D24" s="35"/>
      <c r="E24" s="227">
        <f t="shared" si="1"/>
      </c>
      <c r="F24" s="55"/>
      <c r="G24" s="249">
        <f t="shared" si="2"/>
      </c>
    </row>
    <row r="25" spans="1:7" s="31" customFormat="1" ht="18" customHeight="1">
      <c r="A25" s="209">
        <f t="shared" si="0"/>
      </c>
      <c r="B25" s="60"/>
      <c r="C25" s="34"/>
      <c r="D25" s="35"/>
      <c r="E25" s="227">
        <f t="shared" si="1"/>
      </c>
      <c r="F25" s="55"/>
      <c r="G25" s="249">
        <f t="shared" si="2"/>
      </c>
    </row>
    <row r="26" spans="1:7" s="31" customFormat="1" ht="18" customHeight="1">
      <c r="A26" s="209">
        <f t="shared" si="0"/>
      </c>
      <c r="B26" s="60"/>
      <c r="C26" s="34"/>
      <c r="D26" s="35"/>
      <c r="E26" s="227">
        <f t="shared" si="1"/>
      </c>
      <c r="F26" s="55"/>
      <c r="G26" s="249">
        <f t="shared" si="2"/>
      </c>
    </row>
    <row r="27" spans="1:7" s="31" customFormat="1" ht="18" customHeight="1">
      <c r="A27" s="209">
        <f t="shared" si="0"/>
      </c>
      <c r="B27" s="60"/>
      <c r="C27" s="34"/>
      <c r="D27" s="35"/>
      <c r="E27" s="227">
        <f t="shared" si="1"/>
      </c>
      <c r="F27" s="55"/>
      <c r="G27" s="249">
        <f t="shared" si="2"/>
      </c>
    </row>
    <row r="28" spans="1:7" s="31" customFormat="1" ht="18" customHeight="1">
      <c r="A28" s="209">
        <f t="shared" si="0"/>
      </c>
      <c r="B28" s="60"/>
      <c r="C28" s="34"/>
      <c r="D28" s="35"/>
      <c r="E28" s="227">
        <f t="shared" si="1"/>
      </c>
      <c r="F28" s="55"/>
      <c r="G28" s="249">
        <f t="shared" si="2"/>
      </c>
    </row>
    <row r="29" spans="1:7" s="31" customFormat="1" ht="18" customHeight="1">
      <c r="A29" s="209">
        <f t="shared" si="0"/>
      </c>
      <c r="B29" s="60"/>
      <c r="C29" s="34"/>
      <c r="D29" s="35"/>
      <c r="E29" s="227">
        <f t="shared" si="1"/>
      </c>
      <c r="F29" s="55"/>
      <c r="G29" s="249">
        <f t="shared" si="2"/>
      </c>
    </row>
    <row r="30" spans="1:7" s="31" customFormat="1" ht="18" customHeight="1">
      <c r="A30" s="209">
        <f t="shared" si="0"/>
      </c>
      <c r="B30" s="60"/>
      <c r="C30" s="34"/>
      <c r="D30" s="35"/>
      <c r="E30" s="227">
        <f t="shared" si="1"/>
      </c>
      <c r="F30" s="55"/>
      <c r="G30" s="249">
        <f t="shared" si="2"/>
      </c>
    </row>
    <row r="31" spans="1:7" s="31" customFormat="1" ht="18" customHeight="1">
      <c r="A31" s="209">
        <f t="shared" si="0"/>
      </c>
      <c r="B31" s="60"/>
      <c r="C31" s="34"/>
      <c r="D31" s="35"/>
      <c r="E31" s="227">
        <f t="shared" si="1"/>
      </c>
      <c r="F31" s="55"/>
      <c r="G31" s="249">
        <f t="shared" si="2"/>
      </c>
    </row>
    <row r="32" spans="1:7" s="31" customFormat="1" ht="18" customHeight="1">
      <c r="A32" s="209">
        <f t="shared" si="0"/>
      </c>
      <c r="B32" s="60"/>
      <c r="C32" s="34"/>
      <c r="D32" s="35"/>
      <c r="E32" s="227">
        <f t="shared" si="1"/>
      </c>
      <c r="F32" s="55"/>
      <c r="G32" s="249">
        <f t="shared" si="2"/>
      </c>
    </row>
    <row r="33" spans="1:7" s="31" customFormat="1" ht="18" customHeight="1">
      <c r="A33" s="209">
        <f t="shared" si="0"/>
      </c>
      <c r="B33" s="60"/>
      <c r="C33" s="34"/>
      <c r="D33" s="35"/>
      <c r="E33" s="227">
        <f t="shared" si="1"/>
      </c>
      <c r="F33" s="55"/>
      <c r="G33" s="249">
        <f t="shared" si="2"/>
      </c>
    </row>
    <row r="34" spans="1:7" s="31" customFormat="1" ht="18" customHeight="1">
      <c r="A34" s="211">
        <f t="shared" si="0"/>
      </c>
      <c r="B34" s="60"/>
      <c r="C34" s="38"/>
      <c r="D34" s="39"/>
      <c r="E34" s="228">
        <f t="shared" si="1"/>
      </c>
      <c r="F34" s="56"/>
      <c r="G34" s="250">
        <f t="shared" si="2"/>
      </c>
    </row>
    <row r="35" spans="1:7" s="31" customFormat="1" ht="18" customHeight="1" thickBot="1">
      <c r="A35" s="213">
        <f>IF(D35&gt;0,(ROW()-3)&amp;".","")</f>
      </c>
      <c r="B35" s="61"/>
      <c r="C35" s="42"/>
      <c r="D35" s="43"/>
      <c r="E35" s="229">
        <f>IF(F35=0,"",":")</f>
      </c>
      <c r="F35" s="57"/>
      <c r="G35" s="251">
        <f>IF(F35&lt;&gt;"",(INT(POWER(305.5-(60*D35+F35),1.85)*0.08713)),"")</f>
      </c>
    </row>
  </sheetData>
  <sheetProtection/>
  <dataValidations count="3">
    <dataValidation type="whole" operator="lessThanOrEqual" allowBlank="1" showInputMessage="1" showErrorMessage="1" prompt="Dvojtečka se udělá sama, až napíšeš sekundy" sqref="E4:E35">
      <formula1>0</formula1>
    </dataValidation>
    <dataValidation allowBlank="1" showInputMessage="1" showErrorMessage="1" prompt="Buňka obsahuje vzorec. Nevyplňovat!" sqref="A4:A35"/>
    <dataValidation allowBlank="1" showInputMessage="1" showErrorMessage="1" prompt="Buňka obsahuje vzorec, NEPŘEPSAT!" sqref="G4:G35"/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4.625" style="2" customWidth="1"/>
    <col min="7" max="7" width="6.00390625" style="1" customWidth="1"/>
    <col min="8" max="8" width="7.75390625" style="9" hidden="1" customWidth="1"/>
    <col min="9" max="9" width="0.74609375" style="2" customWidth="1"/>
    <col min="10" max="10" width="5.625" style="74" customWidth="1"/>
    <col min="11" max="11" width="6.125" style="74" customWidth="1"/>
    <col min="12" max="12" width="2.25390625" style="3" customWidth="1"/>
    <col min="13" max="13" width="1.12109375" style="1" customWidth="1"/>
    <col min="14" max="14" width="5.25390625" style="70" customWidth="1"/>
    <col min="15" max="15" width="4.875" style="2" customWidth="1"/>
    <col min="16" max="16" width="5.125" style="2" customWidth="1"/>
    <col min="17" max="17" width="5.375" style="4" customWidth="1"/>
    <col min="18" max="18" width="2.75390625" style="3" customWidth="1"/>
    <col min="19" max="19" width="1.00390625" style="1" customWidth="1"/>
    <col min="20" max="20" width="6.00390625" style="70" customWidth="1"/>
    <col min="21" max="21" width="19.75390625" style="10" hidden="1" customWidth="1"/>
    <col min="22" max="22" width="9.125" style="10" hidden="1" customWidth="1"/>
    <col min="23" max="29" width="9.125" style="7" hidden="1" customWidth="1"/>
    <col min="30" max="16384" width="9.125" style="2" customWidth="1"/>
  </cols>
  <sheetData>
    <row r="1" spans="2:20" ht="15.75">
      <c r="B1" s="116" t="s">
        <v>16</v>
      </c>
      <c r="C1" s="108"/>
      <c r="D1" s="108"/>
      <c r="E1" s="108"/>
      <c r="F1" s="108"/>
      <c r="G1" s="117"/>
      <c r="H1" s="118"/>
      <c r="I1" s="108"/>
      <c r="J1" s="119"/>
      <c r="K1" s="119"/>
      <c r="L1" s="109"/>
      <c r="O1" s="71" t="s">
        <v>46</v>
      </c>
      <c r="P1" s="110"/>
      <c r="Q1" s="111"/>
      <c r="R1" s="112"/>
      <c r="S1" s="71"/>
      <c r="T1" s="113"/>
    </row>
    <row r="2" spans="2:20" ht="12.75">
      <c r="B2" s="120" t="s">
        <v>47</v>
      </c>
      <c r="C2" s="107"/>
      <c r="D2" s="108"/>
      <c r="E2" s="108"/>
      <c r="F2" s="108"/>
      <c r="G2" s="117"/>
      <c r="H2" s="118"/>
      <c r="I2" s="108"/>
      <c r="J2" s="119"/>
      <c r="K2" s="119"/>
      <c r="L2" s="109"/>
      <c r="O2" s="110" t="s">
        <v>48</v>
      </c>
      <c r="P2" s="110"/>
      <c r="Q2" s="111"/>
      <c r="R2" s="112"/>
      <c r="S2" s="71"/>
      <c r="T2" s="113"/>
    </row>
    <row r="3" spans="2:20" ht="12.75">
      <c r="B3" s="121" t="s">
        <v>24</v>
      </c>
      <c r="C3" s="110"/>
      <c r="D3" s="110"/>
      <c r="E3" s="16" t="s">
        <v>126</v>
      </c>
      <c r="F3" s="16"/>
      <c r="G3" s="22"/>
      <c r="H3" s="15"/>
      <c r="I3" s="16"/>
      <c r="J3" s="13"/>
      <c r="K3" s="13"/>
      <c r="L3" s="17"/>
      <c r="O3" s="114" t="s">
        <v>49</v>
      </c>
      <c r="P3" s="110"/>
      <c r="Q3" s="111"/>
      <c r="R3" s="112"/>
      <c r="S3" s="71"/>
      <c r="T3" s="113"/>
    </row>
    <row r="4" spans="2:29" s="16" customFormat="1" ht="12.75">
      <c r="B4" s="121" t="s">
        <v>23</v>
      </c>
      <c r="C4" s="110"/>
      <c r="D4" s="110"/>
      <c r="E4" s="18" t="s">
        <v>127</v>
      </c>
      <c r="G4" s="72" t="s">
        <v>22</v>
      </c>
      <c r="H4" s="15"/>
      <c r="I4" s="13"/>
      <c r="J4" s="153">
        <v>41905</v>
      </c>
      <c r="K4" s="153"/>
      <c r="L4" s="17"/>
      <c r="M4" s="14"/>
      <c r="N4" s="73"/>
      <c r="O4" s="110" t="s">
        <v>50</v>
      </c>
      <c r="P4" s="114"/>
      <c r="Q4" s="111"/>
      <c r="R4" s="115"/>
      <c r="S4" s="71"/>
      <c r="T4" s="113"/>
      <c r="U4" s="19"/>
      <c r="V4" s="19"/>
      <c r="W4" s="20"/>
      <c r="X4" s="20"/>
      <c r="Y4" s="20"/>
      <c r="Z4" s="20"/>
      <c r="AA4" s="20"/>
      <c r="AB4" s="20"/>
      <c r="AC4" s="20"/>
    </row>
    <row r="5" ht="12.75">
      <c r="W5" s="7" t="s">
        <v>14</v>
      </c>
    </row>
    <row r="6" spans="2:29" ht="12.75">
      <c r="B6" s="21" t="s">
        <v>9</v>
      </c>
      <c r="C6" s="69"/>
      <c r="D6" s="69"/>
      <c r="E6" s="69" t="s">
        <v>21</v>
      </c>
      <c r="F6" s="75" t="s">
        <v>26</v>
      </c>
      <c r="G6" s="76" t="s">
        <v>10</v>
      </c>
      <c r="H6" s="77" t="s">
        <v>10</v>
      </c>
      <c r="I6" s="69"/>
      <c r="J6" s="78" t="s">
        <v>17</v>
      </c>
      <c r="K6" s="78" t="s">
        <v>18</v>
      </c>
      <c r="L6" s="154" t="s">
        <v>19</v>
      </c>
      <c r="M6" s="154"/>
      <c r="N6" s="154"/>
      <c r="O6" s="80" t="s">
        <v>5</v>
      </c>
      <c r="P6" s="80" t="s">
        <v>6</v>
      </c>
      <c r="Q6" s="81" t="s">
        <v>7</v>
      </c>
      <c r="R6" s="154" t="s">
        <v>8</v>
      </c>
      <c r="S6" s="154"/>
      <c r="T6" s="154"/>
      <c r="U6" s="8" t="s">
        <v>20</v>
      </c>
      <c r="V6" s="8" t="s">
        <v>13</v>
      </c>
      <c r="W6" s="7" t="s">
        <v>4</v>
      </c>
      <c r="X6" s="7" t="s">
        <v>0</v>
      </c>
      <c r="Y6" s="7" t="s">
        <v>1</v>
      </c>
      <c r="Z6" s="7" t="s">
        <v>5</v>
      </c>
      <c r="AA6" s="7" t="s">
        <v>6</v>
      </c>
      <c r="AB6" s="7" t="s">
        <v>7</v>
      </c>
      <c r="AC6" s="7" t="s">
        <v>8</v>
      </c>
    </row>
    <row r="7" spans="2:20" ht="12.75">
      <c r="B7" s="79"/>
      <c r="C7" s="69"/>
      <c r="D7" s="69"/>
      <c r="E7" s="69" t="s">
        <v>12</v>
      </c>
      <c r="F7" s="75" t="s">
        <v>25</v>
      </c>
      <c r="G7" s="76" t="s">
        <v>11</v>
      </c>
      <c r="H7" s="77" t="s">
        <v>11</v>
      </c>
      <c r="I7" s="69"/>
      <c r="J7" s="78" t="s">
        <v>15</v>
      </c>
      <c r="K7" s="78" t="s">
        <v>15</v>
      </c>
      <c r="L7" s="155" t="s">
        <v>51</v>
      </c>
      <c r="M7" s="155"/>
      <c r="N7" s="155"/>
      <c r="O7" s="79" t="s">
        <v>2</v>
      </c>
      <c r="P7" s="79" t="s">
        <v>2</v>
      </c>
      <c r="Q7" s="82" t="s">
        <v>3</v>
      </c>
      <c r="R7" s="156" t="s">
        <v>51</v>
      </c>
      <c r="S7" s="156"/>
      <c r="T7" s="156"/>
    </row>
    <row r="8" spans="2:19" ht="12.75">
      <c r="B8" s="83"/>
      <c r="G8" s="71"/>
      <c r="M8" s="105"/>
      <c r="S8" s="71"/>
    </row>
    <row r="9" spans="2:29" ht="12.75">
      <c r="B9" s="24" t="str">
        <f>IF(H9=0,"","1.")</f>
        <v>1.</v>
      </c>
      <c r="E9" s="2" t="s">
        <v>123</v>
      </c>
      <c r="F9" s="2" t="s">
        <v>119</v>
      </c>
      <c r="G9" s="85">
        <f>IF(H9=0,"",H9)</f>
        <v>7965</v>
      </c>
      <c r="H9" s="9">
        <f>SUM(W9:AB10)+AC9</f>
        <v>7965</v>
      </c>
      <c r="J9" s="74">
        <v>12.21</v>
      </c>
      <c r="K9" s="74">
        <v>54.97</v>
      </c>
      <c r="L9" s="3">
        <v>4</v>
      </c>
      <c r="M9" s="106" t="str">
        <f>IF(N9=0,"",":")</f>
        <v>:</v>
      </c>
      <c r="N9" s="70">
        <v>38.63</v>
      </c>
      <c r="O9" s="6">
        <v>184</v>
      </c>
      <c r="P9" s="6">
        <v>552</v>
      </c>
      <c r="Q9" s="4">
        <v>12.03</v>
      </c>
      <c r="R9" s="3">
        <v>2</v>
      </c>
      <c r="S9" s="86" t="str">
        <f>IF(T9=0,"",":")</f>
        <v>:</v>
      </c>
      <c r="T9" s="70">
        <v>14.46</v>
      </c>
      <c r="U9" s="10">
        <f>L9*60+N9</f>
        <v>278.63</v>
      </c>
      <c r="V9" s="10">
        <f>R9*60+T9</f>
        <v>134.46</v>
      </c>
      <c r="W9" s="11">
        <f>IF(J9&gt;0,(INT(POWER(18-J9,1.81)*25.4347)),0)</f>
        <v>610</v>
      </c>
      <c r="X9" s="11">
        <f>IF(K9&gt;0,(INT(POWER(82-K9,1.81)*1.53775)),0)</f>
        <v>600</v>
      </c>
      <c r="Y9" s="11">
        <f>IF(N9&lt;&gt;"",(INT(POWER(480-U9,1.85)*0.03768)),0)</f>
        <v>689</v>
      </c>
      <c r="Z9" s="11">
        <f>IF(O9&gt;0,(INT(POWER(O9-75,1.42)*0.8465)),0)</f>
        <v>661</v>
      </c>
      <c r="AA9" s="11">
        <f>IF(P9&gt;0,(INT(POWER(P9-220,1.4)*0.14354)),0)</f>
        <v>485</v>
      </c>
      <c r="AB9" s="11">
        <f>IF(Q9&gt;0,(INT(POWER(Q9-1.5,1.05)*51.39)),0)</f>
        <v>608</v>
      </c>
      <c r="AC9" s="11">
        <f>IF(T9&lt;&gt;"",(INT(POWER(305.5-V9,1.85)*0.08713)),0)</f>
        <v>1178</v>
      </c>
    </row>
    <row r="10" spans="2:28" ht="12.75">
      <c r="B10" s="83"/>
      <c r="G10" s="71"/>
      <c r="H10" s="12">
        <f>H9</f>
        <v>7965</v>
      </c>
      <c r="J10" s="74">
        <v>12.25</v>
      </c>
      <c r="K10" s="74">
        <v>59.25</v>
      </c>
      <c r="L10" s="3">
        <v>5</v>
      </c>
      <c r="M10" s="106" t="str">
        <f>IF(N10=0,"",":")</f>
        <v>:</v>
      </c>
      <c r="N10" s="70">
        <v>3.63</v>
      </c>
      <c r="O10" s="6">
        <v>168</v>
      </c>
      <c r="P10" s="6">
        <v>530</v>
      </c>
      <c r="Q10" s="4">
        <v>11.63</v>
      </c>
      <c r="S10" s="86">
        <f>IF(T10=0,"",":")</f>
      </c>
      <c r="U10" s="10">
        <f>L10*60+N10</f>
        <v>303.63</v>
      </c>
      <c r="W10" s="11">
        <f>IF(J10&gt;0,(INT(POWER(18-J10,1.81)*25.4347)),0)</f>
        <v>603</v>
      </c>
      <c r="X10" s="11">
        <f>IF(K10&gt;0,(INT(POWER(82-K10,1.81)*1.53775)),0)</f>
        <v>439</v>
      </c>
      <c r="Y10" s="11">
        <f>IF(N10&lt;&gt;"",(INT(POWER(480-U10,1.85)*0.03768)),0)</f>
        <v>539</v>
      </c>
      <c r="Z10" s="11">
        <f>IF(O10&gt;0,(INT(POWER(O10-75,1.42)*0.8465)),0)</f>
        <v>528</v>
      </c>
      <c r="AA10" s="11">
        <f>IF(P10&gt;0,(INT(POWER(P10-220,1.4)*0.14354)),0)</f>
        <v>441</v>
      </c>
      <c r="AB10" s="11">
        <f>IF(Q10&gt;0,(INT(POWER(Q10-1.5,1.05)*51.39)),0)</f>
        <v>584</v>
      </c>
    </row>
    <row r="11" spans="2:19" ht="12.75">
      <c r="B11" s="83"/>
      <c r="G11" s="71"/>
      <c r="H11" s="12">
        <f>H9</f>
        <v>7965</v>
      </c>
      <c r="M11" s="105"/>
      <c r="S11" s="71"/>
    </row>
    <row r="12" spans="2:29" ht="12.75">
      <c r="B12" s="24" t="str">
        <f>IF(H12=0,"","2.")</f>
        <v>2.</v>
      </c>
      <c r="E12" s="84" t="s">
        <v>120</v>
      </c>
      <c r="F12" s="2" t="s">
        <v>119</v>
      </c>
      <c r="G12" s="85">
        <f>IF(H12=0,"",H12)</f>
        <v>7915</v>
      </c>
      <c r="H12" s="9">
        <f>SUM(W12:AB13)+AC12</f>
        <v>7915</v>
      </c>
      <c r="J12" s="74">
        <v>11.41</v>
      </c>
      <c r="K12" s="74">
        <v>55.94</v>
      </c>
      <c r="L12" s="3">
        <v>4</v>
      </c>
      <c r="M12" s="106" t="str">
        <f>IF(N12=0,"",":")</f>
        <v>:</v>
      </c>
      <c r="N12" s="70">
        <v>51.48</v>
      </c>
      <c r="O12" s="6">
        <v>176</v>
      </c>
      <c r="P12" s="6">
        <v>628</v>
      </c>
      <c r="Q12" s="4">
        <v>12.56</v>
      </c>
      <c r="R12" s="3">
        <v>2</v>
      </c>
      <c r="S12" s="86" t="str">
        <f>IF(T12=0,"",":")</f>
        <v>:</v>
      </c>
      <c r="T12" s="70">
        <v>11.06</v>
      </c>
      <c r="U12" s="10">
        <f>L12*60+N12</f>
        <v>291.48</v>
      </c>
      <c r="V12" s="10">
        <f>R12*60+T12</f>
        <v>131.06</v>
      </c>
      <c r="W12" s="11">
        <f>IF(J12&gt;0,(INT(POWER(18-J12,1.81)*25.4347)),0)</f>
        <v>771</v>
      </c>
      <c r="X12" s="11">
        <f>IF(K12&gt;0,(INT(POWER(82-K12,1.81)*1.53775)),0)</f>
        <v>562</v>
      </c>
      <c r="Y12" s="11">
        <f>IF(N12&lt;&gt;"",(INT(POWER(480-U12,1.85)*0.03768)),0)</f>
        <v>610</v>
      </c>
      <c r="Z12" s="11">
        <f>IF(O12&gt;0,(INT(POWER(O12-75,1.42)*0.8465)),0)</f>
        <v>593</v>
      </c>
      <c r="AA12" s="11">
        <f>IF(P12&gt;0,(INT(POWER(P12-220,1.4)*0.14354)),0)</f>
        <v>648</v>
      </c>
      <c r="AB12" s="11">
        <f>IF(Q12&gt;0,(INT(POWER(Q12-1.5,1.05)*51.39)),0)</f>
        <v>640</v>
      </c>
      <c r="AC12" s="11">
        <f>IF(T12&lt;&gt;"",(INT(POWER(305.5-V12,1.85)*0.08713)),0)</f>
        <v>1222</v>
      </c>
    </row>
    <row r="13" spans="2:28" ht="12.75">
      <c r="B13" s="83"/>
      <c r="G13" s="71"/>
      <c r="H13" s="12">
        <f>H12</f>
        <v>7915</v>
      </c>
      <c r="J13" s="74">
        <v>12.18</v>
      </c>
      <c r="K13" s="74">
        <v>60.6</v>
      </c>
      <c r="L13" s="3">
        <v>5</v>
      </c>
      <c r="M13" s="106" t="str">
        <f>IF(N13=0,"",":")</f>
        <v>:</v>
      </c>
      <c r="N13" s="70">
        <v>11.89</v>
      </c>
      <c r="O13" s="6">
        <v>160</v>
      </c>
      <c r="P13" s="6">
        <v>510</v>
      </c>
      <c r="Q13" s="4">
        <v>10.25</v>
      </c>
      <c r="S13" s="86">
        <f>IF(T13=0,"",":")</f>
      </c>
      <c r="U13" s="10">
        <f>L13*60+N13</f>
        <v>311.89</v>
      </c>
      <c r="W13" s="11">
        <f>IF(J13&gt;0,(INT(POWER(18-J13,1.81)*25.4347)),0)</f>
        <v>616</v>
      </c>
      <c r="X13" s="11">
        <f>IF(K13&gt;0,(INT(POWER(82-K13,1.81)*1.53775)),0)</f>
        <v>393</v>
      </c>
      <c r="Y13" s="11">
        <f>IF(N13&lt;&gt;"",(INT(POWER(480-U13,1.85)*0.03768)),0)</f>
        <v>493</v>
      </c>
      <c r="Z13" s="11">
        <f>IF(O13&gt;0,(INT(POWER(O13-75,1.42)*0.8465)),0)</f>
        <v>464</v>
      </c>
      <c r="AA13" s="11">
        <f>IF(P13&gt;0,(INT(POWER(P13-220,1.4)*0.14354)),0)</f>
        <v>402</v>
      </c>
      <c r="AB13" s="11">
        <f>IF(Q13&gt;0,(INT(POWER(Q13-1.5,1.05)*51.39)),0)</f>
        <v>501</v>
      </c>
    </row>
    <row r="14" spans="2:19" ht="12.75">
      <c r="B14" s="83"/>
      <c r="G14" s="71"/>
      <c r="H14" s="12">
        <f>H12</f>
        <v>7915</v>
      </c>
      <c r="M14" s="105"/>
      <c r="S14" s="86"/>
    </row>
    <row r="15" spans="2:29" ht="12.75">
      <c r="B15" s="24" t="str">
        <f>IF(H15=0,"","3.")</f>
        <v>3.</v>
      </c>
      <c r="E15" s="2" t="s">
        <v>122</v>
      </c>
      <c r="F15" s="2" t="s">
        <v>119</v>
      </c>
      <c r="G15" s="85">
        <f>IF(H15=0,"",H15)</f>
        <v>7835</v>
      </c>
      <c r="H15" s="9">
        <f>SUM(W15:AB16)+AC15</f>
        <v>7835</v>
      </c>
      <c r="J15" s="74">
        <v>12.12</v>
      </c>
      <c r="K15" s="74">
        <v>56.52</v>
      </c>
      <c r="L15" s="3">
        <v>4</v>
      </c>
      <c r="M15" s="106" t="str">
        <f>IF(N15=0,"",":")</f>
        <v>:</v>
      </c>
      <c r="N15" s="70">
        <v>39.46</v>
      </c>
      <c r="O15" s="6">
        <v>168</v>
      </c>
      <c r="P15" s="6">
        <v>585</v>
      </c>
      <c r="Q15" s="4">
        <v>12.7</v>
      </c>
      <c r="R15" s="3">
        <v>2</v>
      </c>
      <c r="S15" s="86" t="str">
        <f>IF(T15=0,"",":")</f>
        <v>:</v>
      </c>
      <c r="T15" s="70">
        <v>13.9</v>
      </c>
      <c r="U15" s="10">
        <f>L15*60+N15</f>
        <v>279.46</v>
      </c>
      <c r="V15" s="10">
        <f>R15*60+T15</f>
        <v>133.9</v>
      </c>
      <c r="W15" s="11">
        <f>IF(J15&gt;0,(INT(POWER(18-J15,1.81)*25.4347)),0)</f>
        <v>628</v>
      </c>
      <c r="X15" s="11">
        <f>IF(K15&gt;0,(INT(POWER(82-K15,1.81)*1.53775)),0)</f>
        <v>539</v>
      </c>
      <c r="Y15" s="11">
        <f>IF(N15&lt;&gt;"",(INT(POWER(480-U15,1.85)*0.03768)),0)</f>
        <v>684</v>
      </c>
      <c r="Z15" s="11">
        <f>IF(O15&gt;0,(INT(POWER(O15-75,1.42)*0.8465)),0)</f>
        <v>528</v>
      </c>
      <c r="AA15" s="11">
        <f>IF(P15&gt;0,(INT(POWER(P15-220,1.4)*0.14354)),0)</f>
        <v>554</v>
      </c>
      <c r="AB15" s="11">
        <f>IF(Q15&gt;0,(INT(POWER(Q15-1.5,1.05)*51.39)),0)</f>
        <v>649</v>
      </c>
      <c r="AC15" s="11">
        <f>IF(T15&lt;&gt;"",(INT(POWER(305.5-V15,1.85)*0.08713)),0)</f>
        <v>1185</v>
      </c>
    </row>
    <row r="16" spans="2:28" ht="12.75">
      <c r="B16" s="83"/>
      <c r="G16" s="71"/>
      <c r="H16" s="12">
        <f>H15</f>
        <v>7835</v>
      </c>
      <c r="J16" s="74">
        <v>12.39</v>
      </c>
      <c r="K16" s="74">
        <v>60.94</v>
      </c>
      <c r="L16" s="3">
        <v>5</v>
      </c>
      <c r="M16" s="106" t="str">
        <f>IF(N16=0,"",":")</f>
        <v>:</v>
      </c>
      <c r="N16" s="70">
        <v>10.72</v>
      </c>
      <c r="O16" s="6">
        <v>168</v>
      </c>
      <c r="P16" s="6">
        <v>566</v>
      </c>
      <c r="Q16" s="4">
        <v>11.36</v>
      </c>
      <c r="S16" s="86">
        <f>IF(T16=0,"",":")</f>
      </c>
      <c r="U16" s="10">
        <f>L16*60+N16</f>
        <v>310.72</v>
      </c>
      <c r="W16" s="11">
        <f>IF(J16&gt;0,(INT(POWER(18-J16,1.81)*25.4347)),0)</f>
        <v>576</v>
      </c>
      <c r="X16" s="11">
        <f>IF(K16&gt;0,(INT(POWER(82-K16,1.81)*1.53775)),0)</f>
        <v>382</v>
      </c>
      <c r="Y16" s="11">
        <f>IF(N16&lt;&gt;"",(INT(POWER(480-U16,1.85)*0.03768)),0)</f>
        <v>500</v>
      </c>
      <c r="Z16" s="11">
        <f>IF(O16&gt;0,(INT(POWER(O16-75,1.42)*0.8465)),0)</f>
        <v>528</v>
      </c>
      <c r="AA16" s="11">
        <f>IF(P16&gt;0,(INT(POWER(P16-220,1.4)*0.14354)),0)</f>
        <v>514</v>
      </c>
      <c r="AB16" s="11">
        <f>IF(Q16&gt;0,(INT(POWER(Q16-1.5,1.05)*51.39)),0)</f>
        <v>568</v>
      </c>
    </row>
    <row r="17" spans="2:19" ht="12.75">
      <c r="B17" s="83"/>
      <c r="G17" s="71"/>
      <c r="H17" s="12">
        <f>H15</f>
        <v>7835</v>
      </c>
      <c r="M17" s="105"/>
      <c r="S17" s="71"/>
    </row>
    <row r="18" spans="2:29" ht="12.75">
      <c r="B18" s="24" t="str">
        <f>IF(H18=0,"","4.")</f>
        <v>4.</v>
      </c>
      <c r="E18" s="2" t="s">
        <v>121</v>
      </c>
      <c r="F18" s="2" t="s">
        <v>119</v>
      </c>
      <c r="G18" s="85">
        <f>IF(H18=0,"",H18)</f>
        <v>7595</v>
      </c>
      <c r="H18" s="9">
        <f>SUM(W18:AB19)+AC18</f>
        <v>7595</v>
      </c>
      <c r="J18" s="87">
        <v>12.29</v>
      </c>
      <c r="K18" s="87">
        <v>58.52</v>
      </c>
      <c r="L18" s="3">
        <v>4</v>
      </c>
      <c r="M18" s="106" t="str">
        <f>IF(N18=0,"",":")</f>
        <v>:</v>
      </c>
      <c r="N18" s="70">
        <v>40.45</v>
      </c>
      <c r="O18" s="6">
        <v>160</v>
      </c>
      <c r="P18" s="6">
        <v>570</v>
      </c>
      <c r="Q18" s="4">
        <v>12.8</v>
      </c>
      <c r="R18" s="3">
        <v>2</v>
      </c>
      <c r="S18" s="86" t="str">
        <f>IF(T18=0,"",":")</f>
        <v>:</v>
      </c>
      <c r="T18" s="70">
        <v>18.73</v>
      </c>
      <c r="U18" s="10">
        <f>L18*60+N18</f>
        <v>280.45</v>
      </c>
      <c r="V18" s="10">
        <f>R18*60+T18</f>
        <v>138.73</v>
      </c>
      <c r="W18" s="11">
        <f>IF(J18&gt;0,(INT(POWER(18-J18,1.81)*25.4347)),0)</f>
        <v>595</v>
      </c>
      <c r="X18" s="11">
        <f>IF(K18&gt;0,(INT(POWER(82-K18,1.81)*1.53775)),0)</f>
        <v>465</v>
      </c>
      <c r="Y18" s="11">
        <f>IF(N18&lt;&gt;"",(INT(POWER(480-U18,1.85)*0.03768)),0)</f>
        <v>677</v>
      </c>
      <c r="Z18" s="11">
        <f>IF(O18&gt;0,(INT(POWER(O18-75,1.42)*0.8465)),0)</f>
        <v>464</v>
      </c>
      <c r="AA18" s="11">
        <f>IF(P18&gt;0,(INT(POWER(P18-220,1.4)*0.14354)),0)</f>
        <v>523</v>
      </c>
      <c r="AB18" s="11">
        <f>IF(Q18&gt;0,(INT(POWER(Q18-1.5,1.05)*51.39)),0)</f>
        <v>655</v>
      </c>
      <c r="AC18" s="11">
        <f>IF(T18&lt;&gt;"",(INT(POWER(305.5-V18,1.85)*0.08713)),0)</f>
        <v>1124</v>
      </c>
    </row>
    <row r="19" spans="2:28" ht="12.75">
      <c r="B19" s="83"/>
      <c r="G19" s="71"/>
      <c r="H19" s="12">
        <f>H18</f>
        <v>7595</v>
      </c>
      <c r="J19" s="87">
        <v>12.62</v>
      </c>
      <c r="K19" s="87">
        <v>59.07</v>
      </c>
      <c r="L19" s="3">
        <v>4</v>
      </c>
      <c r="M19" s="106" t="str">
        <f>IF(N19=0,"",":")</f>
        <v>:</v>
      </c>
      <c r="N19" s="70">
        <v>42.91</v>
      </c>
      <c r="O19" s="6">
        <v>148</v>
      </c>
      <c r="P19" s="6">
        <v>551</v>
      </c>
      <c r="Q19" s="4">
        <v>11.8</v>
      </c>
      <c r="S19" s="86">
        <f>IF(T19=0,"",":")</f>
      </c>
      <c r="U19" s="10">
        <f>L19*60+N19</f>
        <v>282.90999999999997</v>
      </c>
      <c r="W19" s="11">
        <f>IF(J19&gt;0,(INT(POWER(18-J19,1.81)*25.4347)),0)</f>
        <v>534</v>
      </c>
      <c r="X19" s="11">
        <f>IF(K19&gt;0,(INT(POWER(82-K19,1.81)*1.53775)),0)</f>
        <v>445</v>
      </c>
      <c r="Y19" s="11">
        <f>IF(N19&lt;&gt;"",(INT(POWER(480-U19,1.85)*0.03768)),0)</f>
        <v>662</v>
      </c>
      <c r="Z19" s="11">
        <f>IF(O19&gt;0,(INT(POWER(O19-75,1.42)*0.8465)),0)</f>
        <v>374</v>
      </c>
      <c r="AA19" s="11">
        <f>IF(P19&gt;0,(INT(POWER(P19-220,1.4)*0.14354)),0)</f>
        <v>483</v>
      </c>
      <c r="AB19" s="11">
        <f>IF(Q19&gt;0,(INT(POWER(Q19-1.5,1.05)*51.39)),0)</f>
        <v>594</v>
      </c>
    </row>
    <row r="20" spans="2:19" ht="12.75">
      <c r="B20" s="83"/>
      <c r="G20" s="71"/>
      <c r="H20" s="12">
        <f>H18</f>
        <v>7595</v>
      </c>
      <c r="M20" s="105"/>
      <c r="S20" s="71"/>
    </row>
    <row r="21" spans="2:29" ht="12.75">
      <c r="B21" s="24" t="str">
        <f>IF(H21=0,"","5.")</f>
        <v>5.</v>
      </c>
      <c r="E21" s="2" t="s">
        <v>125</v>
      </c>
      <c r="F21" s="2" t="s">
        <v>119</v>
      </c>
      <c r="G21" s="85">
        <f>IF(H21=0,"",H21)</f>
        <v>6902</v>
      </c>
      <c r="H21" s="9">
        <f>SUM(W21:AB22)+AC21</f>
        <v>6902</v>
      </c>
      <c r="J21" s="87">
        <v>11.92</v>
      </c>
      <c r="K21" s="87">
        <v>63.96</v>
      </c>
      <c r="L21" s="3">
        <v>5</v>
      </c>
      <c r="M21" s="106" t="str">
        <f>IF(N21=0,"",":")</f>
        <v>:</v>
      </c>
      <c r="N21" s="70">
        <v>1.37</v>
      </c>
      <c r="O21" s="6">
        <v>164</v>
      </c>
      <c r="P21" s="6">
        <v>538</v>
      </c>
      <c r="Q21" s="4">
        <v>12.59</v>
      </c>
      <c r="R21" s="3">
        <v>2</v>
      </c>
      <c r="S21" s="86" t="str">
        <f>IF(T21=0,"",":")</f>
        <v>:</v>
      </c>
      <c r="T21" s="70">
        <v>22.63</v>
      </c>
      <c r="U21" s="10">
        <f>L21*60+N21</f>
        <v>301.37</v>
      </c>
      <c r="V21" s="10">
        <f>R21*60+T21</f>
        <v>142.63</v>
      </c>
      <c r="W21" s="11">
        <f>IF(J21&gt;0,(INT(POWER(18-J21,1.81)*25.4347)),0)</f>
        <v>667</v>
      </c>
      <c r="X21" s="11">
        <f>IF(K21&gt;0,(INT(POWER(82-K21,1.81)*1.53775)),0)</f>
        <v>288</v>
      </c>
      <c r="Y21" s="11">
        <f>IF(N21&lt;&gt;"",(INT(POWER(480-U21,1.85)*0.03768)),0)</f>
        <v>552</v>
      </c>
      <c r="Z21" s="11">
        <f>IF(O21&gt;0,(INT(POWER(O21-75,1.42)*0.8465)),0)</f>
        <v>496</v>
      </c>
      <c r="AA21" s="11">
        <f>IF(P21&gt;0,(INT(POWER(P21-220,1.4)*0.14354)),0)</f>
        <v>457</v>
      </c>
      <c r="AB21" s="11">
        <f>IF(Q21&gt;0,(INT(POWER(Q21-1.5,1.05)*51.39)),0)</f>
        <v>642</v>
      </c>
      <c r="AC21" s="11">
        <f>IF(T21&lt;&gt;"",(INT(POWER(305.5-V21,1.85)*0.08713)),0)</f>
        <v>1076</v>
      </c>
    </row>
    <row r="22" spans="2:28" ht="12.75">
      <c r="B22" s="83"/>
      <c r="G22" s="71"/>
      <c r="H22" s="12">
        <f>H21</f>
        <v>6902</v>
      </c>
      <c r="J22" s="87">
        <v>12.16</v>
      </c>
      <c r="K22" s="87">
        <v>64.36</v>
      </c>
      <c r="L22" s="3">
        <v>5</v>
      </c>
      <c r="M22" s="106" t="str">
        <f>IF(N22=0,"",":")</f>
        <v>:</v>
      </c>
      <c r="N22" s="70">
        <v>16.28</v>
      </c>
      <c r="O22" s="6">
        <v>160</v>
      </c>
      <c r="P22" s="6">
        <v>456</v>
      </c>
      <c r="Q22" s="4">
        <v>11.76</v>
      </c>
      <c r="S22" s="86">
        <f>IF(T22=0,"",":")</f>
      </c>
      <c r="U22" s="10">
        <f>L22*60+N22</f>
        <v>316.28</v>
      </c>
      <c r="W22" s="11">
        <f>IF(J22&gt;0,(INT(POWER(18-J22,1.81)*25.4347)),0)</f>
        <v>620</v>
      </c>
      <c r="X22" s="11">
        <f>IF(K22&gt;0,(INT(POWER(82-K22,1.81)*1.53775)),0)</f>
        <v>277</v>
      </c>
      <c r="Y22" s="11">
        <f>IF(N22&lt;&gt;"",(INT(POWER(480-U22,1.85)*0.03768)),0)</f>
        <v>470</v>
      </c>
      <c r="Z22" s="11">
        <f>IF(O22&gt;0,(INT(POWER(O22-75,1.42)*0.8465)),0)</f>
        <v>464</v>
      </c>
      <c r="AA22" s="11">
        <f>IF(P22&gt;0,(INT(POWER(P22-220,1.4)*0.14354)),0)</f>
        <v>301</v>
      </c>
      <c r="AB22" s="11">
        <f>IF(Q22&gt;0,(INT(POWER(Q22-1.5,1.05)*51.39)),0)</f>
        <v>592</v>
      </c>
    </row>
    <row r="23" spans="2:19" ht="12.75">
      <c r="B23" s="83"/>
      <c r="G23" s="71"/>
      <c r="H23" s="12">
        <f>H21</f>
        <v>6902</v>
      </c>
      <c r="J23" s="87"/>
      <c r="K23" s="87"/>
      <c r="M23" s="105"/>
      <c r="O23" s="6"/>
      <c r="P23" s="6"/>
      <c r="S23" s="71"/>
    </row>
    <row r="24" spans="2:29" ht="12.75">
      <c r="B24" s="24" t="str">
        <f>IF(H24=0,"","6.")</f>
        <v>6.</v>
      </c>
      <c r="E24" s="2" t="s">
        <v>124</v>
      </c>
      <c r="F24" s="2" t="s">
        <v>119</v>
      </c>
      <c r="G24" s="85">
        <f>IF(H24=0,"",H24)</f>
        <v>5843</v>
      </c>
      <c r="H24" s="9">
        <f>SUM(W24:AB25)+AC24</f>
        <v>5843</v>
      </c>
      <c r="J24" s="87">
        <v>12.92</v>
      </c>
      <c r="K24" s="87">
        <v>60.44</v>
      </c>
      <c r="L24" s="3">
        <v>5</v>
      </c>
      <c r="M24" s="106" t="str">
        <f>IF(N24=0,"",":")</f>
        <v>:</v>
      </c>
      <c r="N24" s="70">
        <v>8.92</v>
      </c>
      <c r="O24" s="6">
        <v>144</v>
      </c>
      <c r="P24" s="6">
        <v>547</v>
      </c>
      <c r="Q24" s="4">
        <v>11.83</v>
      </c>
      <c r="R24" s="3">
        <v>2</v>
      </c>
      <c r="S24" s="86" t="str">
        <f>IF(T24=0,"",":")</f>
        <v>:</v>
      </c>
      <c r="T24" s="70">
        <v>29.42</v>
      </c>
      <c r="U24" s="10">
        <f>L24*60+N24</f>
        <v>308.92</v>
      </c>
      <c r="V24" s="10">
        <f>R24*60+T24</f>
        <v>149.42000000000002</v>
      </c>
      <c r="W24" s="11">
        <f>IF(J24&gt;0,(INT(POWER(18-J24,1.81)*25.4347)),0)</f>
        <v>481</v>
      </c>
      <c r="X24" s="11">
        <f>IF(K24&gt;0,(INT(POWER(82-K24,1.81)*1.53775)),0)</f>
        <v>398</v>
      </c>
      <c r="Y24" s="11">
        <f>IF(N24&lt;&gt;"",(INT(POWER(480-U24,1.85)*0.03768)),0)</f>
        <v>509</v>
      </c>
      <c r="Z24" s="11">
        <f>IF(O24&gt;0,(INT(POWER(O24-75,1.42)*0.8465)),0)</f>
        <v>345</v>
      </c>
      <c r="AA24" s="11">
        <f>IF(P24&gt;0,(INT(POWER(P24-220,1.4)*0.14354)),0)</f>
        <v>475</v>
      </c>
      <c r="AB24" s="11">
        <f>IF(Q24&gt;0,(INT(POWER(Q24-1.5,1.05)*51.39)),0)</f>
        <v>596</v>
      </c>
      <c r="AC24" s="11">
        <f>IF(T24&lt;&gt;"",(INT(POWER(305.5-V24,1.85)*0.08713)),0)</f>
        <v>995</v>
      </c>
    </row>
    <row r="25" spans="2:28" ht="12.75">
      <c r="B25" s="83"/>
      <c r="G25" s="71"/>
      <c r="H25" s="12">
        <f>H24</f>
        <v>5843</v>
      </c>
      <c r="J25" s="87">
        <v>12.96</v>
      </c>
      <c r="K25" s="87">
        <v>65.71</v>
      </c>
      <c r="L25" s="3">
        <v>5</v>
      </c>
      <c r="M25" s="106" t="str">
        <f>IF(N25=0,"",":")</f>
        <v>:</v>
      </c>
      <c r="N25" s="70">
        <v>16.99</v>
      </c>
      <c r="O25" s="6">
        <v>0</v>
      </c>
      <c r="P25" s="6">
        <v>470</v>
      </c>
      <c r="Q25" s="4">
        <v>10.85</v>
      </c>
      <c r="S25" s="86">
        <f>IF(T25=0,"",":")</f>
      </c>
      <c r="U25" s="10">
        <f>L25*60+N25</f>
        <v>316.99</v>
      </c>
      <c r="W25" s="11">
        <f>IF(J25&gt;0,(INT(POWER(18-J25,1.81)*25.4347)),0)</f>
        <v>475</v>
      </c>
      <c r="X25" s="11">
        <f>IF(K25&gt;0,(INT(POWER(82-K25,1.81)*1.53775)),0)</f>
        <v>240</v>
      </c>
      <c r="Y25" s="11">
        <f>IF(N25&lt;&gt;"",(INT(POWER(480-U25,1.85)*0.03768)),0)</f>
        <v>466</v>
      </c>
      <c r="Z25" s="11">
        <f>IF(O25&gt;0,(INT(POWER(O25-75,1.42)*0.8465)),0)</f>
        <v>0</v>
      </c>
      <c r="AA25" s="11">
        <f>IF(P25&gt;0,(INT(POWER(P25-220,1.4)*0.14354)),0)</f>
        <v>326</v>
      </c>
      <c r="AB25" s="11">
        <f>IF(Q25&gt;0,(INT(POWER(Q25-1.5,1.05)*51.39)),0)</f>
        <v>537</v>
      </c>
    </row>
    <row r="26" spans="2:19" ht="12.75">
      <c r="B26" s="83"/>
      <c r="G26" s="71"/>
      <c r="H26" s="12">
        <f>H25</f>
        <v>5843</v>
      </c>
      <c r="J26" s="87"/>
      <c r="K26" s="87"/>
      <c r="M26" s="105"/>
      <c r="O26" s="6"/>
      <c r="P26" s="6"/>
      <c r="S26" s="71"/>
    </row>
    <row r="27" spans="2:29" ht="12.75">
      <c r="B27" s="24">
        <f>IF(H27=0,"","7.")</f>
      </c>
      <c r="G27" s="85">
        <f>IF(H27=0,"",H27)</f>
      </c>
      <c r="H27" s="9">
        <f>SUM(W27:AB28)+AC27</f>
        <v>0</v>
      </c>
      <c r="J27" s="87"/>
      <c r="K27" s="87"/>
      <c r="M27" s="106">
        <f>IF(N27=0,"",":")</f>
      </c>
      <c r="O27" s="6"/>
      <c r="P27" s="6"/>
      <c r="S27" s="86">
        <f>IF(T27=0,"",":")</f>
      </c>
      <c r="U27" s="10">
        <f>L27*60+N27</f>
        <v>0</v>
      </c>
      <c r="V27" s="10">
        <f>R27*60+T27</f>
        <v>0</v>
      </c>
      <c r="W27" s="11">
        <f>IF(J27&gt;0,(INT(POWER(18-J27,1.81)*25.4347)),0)</f>
        <v>0</v>
      </c>
      <c r="X27" s="11">
        <f>IF(K27&gt;0,(INT(POWER(82-K27,1.81)*1.53775)),0)</f>
        <v>0</v>
      </c>
      <c r="Y27" s="11">
        <f>IF(N27&lt;&gt;"",(INT(POWER(480-U27,1.85)*0.03768)),0)</f>
        <v>0</v>
      </c>
      <c r="Z27" s="11">
        <f>IF(O27&gt;0,(INT(POWER(O27-75,1.42)*0.8465)),0)</f>
        <v>0</v>
      </c>
      <c r="AA27" s="11">
        <f>IF(P27&gt;0,(INT(POWER(P27-220,1.4)*0.14354)),0)</f>
        <v>0</v>
      </c>
      <c r="AB27" s="11">
        <f>IF(Q27&gt;0,(INT(POWER(Q27-1.5,1.05)*51.39)),0)</f>
        <v>0</v>
      </c>
      <c r="AC27" s="11">
        <f>IF(T27&lt;&gt;"",(INT(POWER(305.5-V27,1.85)*0.08713)),0)</f>
        <v>0</v>
      </c>
    </row>
    <row r="28" spans="2:28" ht="12.75">
      <c r="B28" s="83"/>
      <c r="G28" s="71"/>
      <c r="H28" s="12">
        <f>H27</f>
        <v>0</v>
      </c>
      <c r="J28" s="87"/>
      <c r="K28" s="87"/>
      <c r="M28" s="106">
        <f>IF(N28=0,"",":")</f>
      </c>
      <c r="O28" s="6"/>
      <c r="P28" s="6"/>
      <c r="S28" s="86">
        <f>IF(T28=0,"",":")</f>
      </c>
      <c r="U28" s="10">
        <f>L28*60+N28</f>
        <v>0</v>
      </c>
      <c r="W28" s="11">
        <f>IF(J28&gt;0,(INT(POWER(18-J28,1.81)*25.4347)),0)</f>
        <v>0</v>
      </c>
      <c r="X28" s="11">
        <f>IF(K28&gt;0,(INT(POWER(82-K28,1.81)*1.53775)),0)</f>
        <v>0</v>
      </c>
      <c r="Y28" s="11">
        <f>IF(N28&lt;&gt;"",(INT(POWER(480-U28,1.85)*0.03768)),0)</f>
        <v>0</v>
      </c>
      <c r="Z28" s="11">
        <f>IF(O28&gt;0,(INT(POWER(O28-75,1.42)*0.8465)),0)</f>
        <v>0</v>
      </c>
      <c r="AA28" s="11">
        <f>IF(P28&gt;0,(INT(POWER(P28-220,1.4)*0.14354)),0)</f>
        <v>0</v>
      </c>
      <c r="AB28" s="11">
        <f>IF(Q28&gt;0,(INT(POWER(Q28-1.5,1.05)*51.39)),0)</f>
        <v>0</v>
      </c>
    </row>
    <row r="29" spans="2:19" ht="12.75">
      <c r="B29" s="83"/>
      <c r="G29" s="71"/>
      <c r="H29" s="12">
        <f>H27</f>
        <v>0</v>
      </c>
      <c r="J29" s="87"/>
      <c r="K29" s="87"/>
      <c r="M29" s="105"/>
      <c r="O29" s="6"/>
      <c r="P29" s="6"/>
      <c r="S29" s="71"/>
    </row>
    <row r="30" spans="2:29" ht="12.75">
      <c r="B30" s="24">
        <f>IF(H30=0,"","8.")</f>
      </c>
      <c r="G30" s="85">
        <f>IF(H30=0,"",H30)</f>
      </c>
      <c r="H30" s="9">
        <f>SUM(W30:AB31)+AC30</f>
        <v>0</v>
      </c>
      <c r="M30" s="106">
        <f>IF(N30=0,"",":")</f>
      </c>
      <c r="O30" s="6"/>
      <c r="P30" s="6"/>
      <c r="S30" s="86">
        <f>IF(T30=0,"",":")</f>
      </c>
      <c r="U30" s="10">
        <f>L30*60+N30</f>
        <v>0</v>
      </c>
      <c r="V30" s="10">
        <f>R30*60+T30</f>
        <v>0</v>
      </c>
      <c r="W30" s="11">
        <f>IF(J30&gt;0,(INT(POWER(18-J30,1.81)*25.4347)),0)</f>
        <v>0</v>
      </c>
      <c r="X30" s="11">
        <f>IF(K30&gt;0,(INT(POWER(82-K30,1.81)*1.53775)),0)</f>
        <v>0</v>
      </c>
      <c r="Y30" s="11">
        <f>IF(N30&lt;&gt;"",(INT(POWER(480-U30,1.85)*0.03768)),0)</f>
        <v>0</v>
      </c>
      <c r="Z30" s="11">
        <f>IF(O30&gt;0,(INT(POWER(O30-75,1.42)*0.8465)),0)</f>
        <v>0</v>
      </c>
      <c r="AA30" s="11">
        <f>IF(P30&gt;0,(INT(POWER(P30-220,1.4)*0.14354)),0)</f>
        <v>0</v>
      </c>
      <c r="AB30" s="11">
        <f>IF(Q30&gt;0,(INT(POWER(Q30-1.5,1.05)*51.39)),0)</f>
        <v>0</v>
      </c>
      <c r="AC30" s="11">
        <f>IF(T30&lt;&gt;"",(INT(POWER(305.5-V30,1.85)*0.08713)),0)</f>
        <v>0</v>
      </c>
    </row>
    <row r="31" spans="2:28" ht="12.75">
      <c r="B31" s="83"/>
      <c r="G31" s="71"/>
      <c r="H31" s="12">
        <f>H30</f>
        <v>0</v>
      </c>
      <c r="M31" s="106">
        <f>IF(N31=0,"",":")</f>
      </c>
      <c r="O31" s="6"/>
      <c r="P31" s="6"/>
      <c r="S31" s="86">
        <f>IF(T31=0,"",":")</f>
      </c>
      <c r="U31" s="10">
        <f>L31*60+N31</f>
        <v>0</v>
      </c>
      <c r="W31" s="11">
        <f>IF(J31&gt;0,(INT(POWER(18-J31,1.81)*25.4347)),0)</f>
        <v>0</v>
      </c>
      <c r="X31" s="11">
        <f>IF(K31&gt;0,(INT(POWER(82-K31,1.81)*1.53775)),0)</f>
        <v>0</v>
      </c>
      <c r="Y31" s="11">
        <f>IF(N31&lt;&gt;"",(INT(POWER(480-U31,1.85)*0.03768)),0)</f>
        <v>0</v>
      </c>
      <c r="Z31" s="11">
        <f>IF(O31&gt;0,(INT(POWER(O31-75,1.42)*0.8465)),0)</f>
        <v>0</v>
      </c>
      <c r="AA31" s="11">
        <f>IF(P31&gt;0,(INT(POWER(P31-220,1.4)*0.14354)),0)</f>
        <v>0</v>
      </c>
      <c r="AB31" s="11">
        <f>IF(Q31&gt;0,(INT(POWER(Q31-1.5,1.05)*51.39)),0)</f>
        <v>0</v>
      </c>
    </row>
    <row r="32" spans="2:19" ht="12.75">
      <c r="B32" s="83"/>
      <c r="G32" s="71"/>
      <c r="H32" s="12">
        <f>H30</f>
        <v>0</v>
      </c>
      <c r="M32" s="105"/>
      <c r="S32" s="71"/>
    </row>
    <row r="33" spans="2:29" ht="12.75">
      <c r="B33" s="24">
        <f>IF(H33=0,"","9.")</f>
      </c>
      <c r="G33" s="85">
        <f>IF(H33=0,"",H33)</f>
      </c>
      <c r="H33" s="9">
        <f>SUM(W33:AB34)+AC33</f>
        <v>0</v>
      </c>
      <c r="J33" s="87"/>
      <c r="K33" s="87"/>
      <c r="M33" s="106">
        <f>IF(N33=0,"",":")</f>
      </c>
      <c r="O33" s="6"/>
      <c r="P33" s="6"/>
      <c r="S33" s="86">
        <f>IF(T33=0,"",":")</f>
      </c>
      <c r="U33" s="10">
        <f>L33*60+N33</f>
        <v>0</v>
      </c>
      <c r="V33" s="10">
        <f>R33*60+T33</f>
        <v>0</v>
      </c>
      <c r="W33" s="11">
        <f>IF(J33&gt;0,(INT(POWER(18-J33,1.81)*25.4347)),0)</f>
        <v>0</v>
      </c>
      <c r="X33" s="11">
        <f>IF(K33&gt;0,(INT(POWER(82-K33,1.81)*1.53775)),0)</f>
        <v>0</v>
      </c>
      <c r="Y33" s="11">
        <f>IF(N33&lt;&gt;"",(INT(POWER(480-U33,1.85)*0.03768)),0)</f>
        <v>0</v>
      </c>
      <c r="Z33" s="11">
        <f>IF(O33&gt;0,(INT(POWER(O33-75,1.42)*0.8465)),0)</f>
        <v>0</v>
      </c>
      <c r="AA33" s="11">
        <f>IF(P33&gt;0,(INT(POWER(P33-220,1.4)*0.14354)),0)</f>
        <v>0</v>
      </c>
      <c r="AB33" s="11">
        <f>IF(Q33&gt;0,(INT(POWER(Q33-1.5,1.05)*51.39)),0)</f>
        <v>0</v>
      </c>
      <c r="AC33" s="11">
        <f>IF(T33&lt;&gt;"",(INT(POWER(305.5-V33,1.85)*0.08713)),0)</f>
        <v>0</v>
      </c>
    </row>
    <row r="34" spans="2:28" ht="12.75">
      <c r="B34" s="83"/>
      <c r="G34" s="71"/>
      <c r="H34" s="12">
        <f>H33</f>
        <v>0</v>
      </c>
      <c r="J34" s="87"/>
      <c r="K34" s="87"/>
      <c r="M34" s="106">
        <f>IF(N34=0,"",":")</f>
      </c>
      <c r="O34" s="6"/>
      <c r="P34" s="6"/>
      <c r="S34" s="86">
        <f>IF(T34=0,"",":")</f>
      </c>
      <c r="U34" s="10">
        <f>L34*60+N34</f>
        <v>0</v>
      </c>
      <c r="W34" s="11">
        <f>IF(J34&gt;0,(INT(POWER(18-J34,1.81)*25.4347)),0)</f>
        <v>0</v>
      </c>
      <c r="X34" s="11">
        <f>IF(K34&gt;0,(INT(POWER(82-K34,1.81)*1.53775)),0)</f>
        <v>0</v>
      </c>
      <c r="Y34" s="11">
        <f>IF(N34&lt;&gt;"",(INT(POWER(480-U34,1.85)*0.03768)),0)</f>
        <v>0</v>
      </c>
      <c r="Z34" s="11">
        <f>IF(O34&gt;0,(INT(POWER(O34-75,1.42)*0.8465)),0)</f>
        <v>0</v>
      </c>
      <c r="AA34" s="11">
        <f>IF(P34&gt;0,(INT(POWER(P34-220,1.4)*0.14354)),0)</f>
        <v>0</v>
      </c>
      <c r="AB34" s="11">
        <f>IF(Q34&gt;0,(INT(POWER(Q34-1.5,1.05)*51.39)),0)</f>
        <v>0</v>
      </c>
    </row>
    <row r="35" spans="2:19" ht="12.75">
      <c r="B35" s="83"/>
      <c r="G35" s="71"/>
      <c r="H35" s="12">
        <f>H33</f>
        <v>0</v>
      </c>
      <c r="J35" s="87"/>
      <c r="K35" s="87"/>
      <c r="M35" s="105"/>
      <c r="O35" s="6"/>
      <c r="P35" s="6"/>
      <c r="S35" s="71"/>
    </row>
    <row r="36" spans="2:29" ht="12.75">
      <c r="B36" s="24">
        <f>IF(H36=0,"","10.")</f>
      </c>
      <c r="G36" s="85">
        <f>IF(H36=0,"",H36)</f>
      </c>
      <c r="H36" s="9">
        <f>SUM(W36:AB37)+AC36</f>
        <v>0</v>
      </c>
      <c r="J36" s="87"/>
      <c r="K36" s="87"/>
      <c r="M36" s="106">
        <f>IF(N36=0,"",":")</f>
      </c>
      <c r="O36" s="6"/>
      <c r="P36" s="6"/>
      <c r="S36" s="86">
        <f>IF(T36=0,"",":")</f>
      </c>
      <c r="U36" s="10">
        <f>L36*60+N36</f>
        <v>0</v>
      </c>
      <c r="V36" s="10">
        <f>R36*60+T36</f>
        <v>0</v>
      </c>
      <c r="W36" s="11">
        <f>IF(J36&gt;0,(INT(POWER(18-J36,1.81)*25.4347)),0)</f>
        <v>0</v>
      </c>
      <c r="X36" s="11">
        <f>IF(K36&gt;0,(INT(POWER(82-K36,1.81)*1.53775)),0)</f>
        <v>0</v>
      </c>
      <c r="Y36" s="11">
        <f>IF(N36&lt;&gt;"",(INT(POWER(480-U36,1.85)*0.03768)),0)</f>
        <v>0</v>
      </c>
      <c r="Z36" s="11">
        <f>IF(O36&gt;0,(INT(POWER(O36-75,1.42)*0.8465)),0)</f>
        <v>0</v>
      </c>
      <c r="AA36" s="11">
        <f>IF(P36&gt;0,(INT(POWER(P36-220,1.4)*0.14354)),0)</f>
        <v>0</v>
      </c>
      <c r="AB36" s="11">
        <f>IF(Q36&gt;0,(INT(POWER(Q36-1.5,1.05)*51.39)),0)</f>
        <v>0</v>
      </c>
      <c r="AC36" s="11">
        <f>IF(T36&lt;&gt;"",(INT(POWER(305.5-V36,1.85)*0.08713)),0)</f>
        <v>0</v>
      </c>
    </row>
    <row r="37" spans="2:28" ht="12.75">
      <c r="B37" s="83"/>
      <c r="G37" s="71"/>
      <c r="H37" s="12">
        <f>H36</f>
        <v>0</v>
      </c>
      <c r="J37" s="87"/>
      <c r="K37" s="87"/>
      <c r="M37" s="106">
        <f>IF(N37=0,"",":")</f>
      </c>
      <c r="O37" s="6"/>
      <c r="P37" s="6"/>
      <c r="S37" s="86">
        <f>IF(T37=0,"",":")</f>
      </c>
      <c r="U37" s="10">
        <f>L37*60+N37</f>
        <v>0</v>
      </c>
      <c r="W37" s="11">
        <f>IF(J37&gt;0,(INT(POWER(18-J37,1.81)*25.4347)),0)</f>
        <v>0</v>
      </c>
      <c r="X37" s="11">
        <f>IF(K37&gt;0,(INT(POWER(82-K37,1.81)*1.53775)),0)</f>
        <v>0</v>
      </c>
      <c r="Y37" s="11">
        <f>IF(N37&lt;&gt;"",(INT(POWER(480-U37,1.85)*0.03768)),0)</f>
        <v>0</v>
      </c>
      <c r="Z37" s="11">
        <f>IF(O37&gt;0,(INT(POWER(O37-75,1.42)*0.8465)),0)</f>
        <v>0</v>
      </c>
      <c r="AA37" s="11">
        <f>IF(P37&gt;0,(INT(POWER(P37-220,1.4)*0.14354)),0)</f>
        <v>0</v>
      </c>
      <c r="AB37" s="11">
        <f>IF(Q37&gt;0,(INT(POWER(Q37-1.5,1.05)*51.39)),0)</f>
        <v>0</v>
      </c>
    </row>
    <row r="38" spans="2:19" ht="12.75">
      <c r="B38" s="83"/>
      <c r="G38" s="71"/>
      <c r="H38" s="12">
        <f>H36</f>
        <v>0</v>
      </c>
      <c r="M38" s="105"/>
      <c r="S38" s="71"/>
    </row>
    <row r="39" spans="2:29" ht="12.75">
      <c r="B39" s="24">
        <f>IF(H39=0,"","11.")</f>
      </c>
      <c r="G39" s="85">
        <f>IF(H39=0,"",H39)</f>
      </c>
      <c r="H39" s="9">
        <f>SUM(W39:AB40)+AC39</f>
        <v>0</v>
      </c>
      <c r="M39" s="106">
        <f>IF(N39=0,"",":")</f>
      </c>
      <c r="S39" s="86">
        <f>IF(T39=0,"",":")</f>
      </c>
      <c r="U39" s="10">
        <f>L39*60+N39</f>
        <v>0</v>
      </c>
      <c r="V39" s="10">
        <f>R39*60+T39</f>
        <v>0</v>
      </c>
      <c r="W39" s="11">
        <f>IF(J39&gt;0,(INT(POWER(18-J39,1.81)*25.4347)),0)</f>
        <v>0</v>
      </c>
      <c r="X39" s="11">
        <f>IF(K39&gt;0,(INT(POWER(82-K39,1.81)*1.53775)),0)</f>
        <v>0</v>
      </c>
      <c r="Y39" s="11">
        <f>IF(N39&lt;&gt;"",(INT(POWER(480-U39,1.85)*0.03768)),0)</f>
        <v>0</v>
      </c>
      <c r="Z39" s="11">
        <f>IF(O39&gt;0,(INT(POWER(O39-75,1.42)*0.8465)),0)</f>
        <v>0</v>
      </c>
      <c r="AA39" s="11">
        <f>IF(P39&gt;0,(INT(POWER(P39-220,1.4)*0.14354)),0)</f>
        <v>0</v>
      </c>
      <c r="AB39" s="11">
        <f>IF(Q39&gt;0,(INT(POWER(Q39-1.5,1.05)*51.39)),0)</f>
        <v>0</v>
      </c>
      <c r="AC39" s="11">
        <f>IF(T39&lt;&gt;"",(INT(POWER(305.5-V39,1.85)*0.08713)),0)</f>
        <v>0</v>
      </c>
    </row>
    <row r="40" spans="2:28" ht="12.75">
      <c r="B40" s="83"/>
      <c r="G40" s="71"/>
      <c r="H40" s="12">
        <f>H39</f>
        <v>0</v>
      </c>
      <c r="M40" s="106">
        <f>IF(N40=0,"",":")</f>
      </c>
      <c r="S40" s="86">
        <f>IF(T40=0,"",":")</f>
      </c>
      <c r="U40" s="10">
        <f>L40*60+N40</f>
        <v>0</v>
      </c>
      <c r="W40" s="11">
        <f>IF(J40&gt;0,(INT(POWER(18-J40,1.81)*25.4347)),0)</f>
        <v>0</v>
      </c>
      <c r="X40" s="11">
        <f>IF(K40&gt;0,(INT(POWER(82-K40,1.81)*1.53775)),0)</f>
        <v>0</v>
      </c>
      <c r="Y40" s="11">
        <f>IF(N40&lt;&gt;"",(INT(POWER(480-U40,1.85)*0.03768)),0)</f>
        <v>0</v>
      </c>
      <c r="Z40" s="11">
        <f>IF(O40&gt;0,(INT(POWER(O40-75,1.42)*0.8465)),0)</f>
        <v>0</v>
      </c>
      <c r="AA40" s="11">
        <f>IF(P40&gt;0,(INT(POWER(P40-220,1.4)*0.14354)),0)</f>
        <v>0</v>
      </c>
      <c r="AB40" s="11">
        <f>IF(Q40&gt;0,(INT(POWER(Q40-1.5,1.05)*51.39)),0)</f>
        <v>0</v>
      </c>
    </row>
    <row r="41" spans="2:19" ht="12.75">
      <c r="B41" s="83"/>
      <c r="G41" s="71"/>
      <c r="H41" s="12">
        <f>H39</f>
        <v>0</v>
      </c>
      <c r="M41" s="105"/>
      <c r="S41" s="71"/>
    </row>
    <row r="42" spans="2:29" ht="12.75">
      <c r="B42" s="24">
        <f>IF(H42=0,"","12.")</f>
      </c>
      <c r="G42" s="85">
        <f>IF(H42=0,"",H42)</f>
      </c>
      <c r="H42" s="9">
        <f>SUM(W42:AB43)+AC42</f>
        <v>0</v>
      </c>
      <c r="M42" s="106">
        <f>IF(N42=0,"",":")</f>
      </c>
      <c r="S42" s="86">
        <f>IF(T42=0,"",":")</f>
      </c>
      <c r="U42" s="10">
        <f>L42*60+N42</f>
        <v>0</v>
      </c>
      <c r="V42" s="10">
        <f>R42*60+T42</f>
        <v>0</v>
      </c>
      <c r="W42" s="11">
        <f>IF(J42&gt;0,(INT(POWER(18-J42,1.81)*25.4347)),0)</f>
        <v>0</v>
      </c>
      <c r="X42" s="11">
        <f>IF(K42&gt;0,(INT(POWER(82-K42,1.81)*1.53775)),0)</f>
        <v>0</v>
      </c>
      <c r="Y42" s="11">
        <f>IF(N42&lt;&gt;"",(INT(POWER(480-U42,1.85)*0.03768)),0)</f>
        <v>0</v>
      </c>
      <c r="Z42" s="11">
        <f>IF(O42&gt;0,(INT(POWER(O42-75,1.42)*0.8465)),0)</f>
        <v>0</v>
      </c>
      <c r="AA42" s="11">
        <f>IF(P42&gt;0,(INT(POWER(P42-220,1.4)*0.14354)),0)</f>
        <v>0</v>
      </c>
      <c r="AB42" s="11">
        <f>IF(Q42&gt;0,(INT(POWER(Q42-1.5,1.05)*51.39)),0)</f>
        <v>0</v>
      </c>
      <c r="AC42" s="11">
        <f>IF(T42&lt;&gt;"",(INT(POWER(305.5-V42,1.85)*0.08713)),0)</f>
        <v>0</v>
      </c>
    </row>
    <row r="43" spans="2:28" ht="12.75">
      <c r="B43" s="83"/>
      <c r="G43" s="71"/>
      <c r="H43" s="12">
        <f>H42</f>
        <v>0</v>
      </c>
      <c r="M43" s="106">
        <f>IF(N43=0,"",":")</f>
      </c>
      <c r="S43" s="86">
        <f>IF(T43=0,"",":")</f>
      </c>
      <c r="U43" s="10">
        <f>L43*60+N43</f>
        <v>0</v>
      </c>
      <c r="W43" s="11">
        <f>IF(J43&gt;0,(INT(POWER(18-J43,1.81)*25.4347)),0)</f>
        <v>0</v>
      </c>
      <c r="X43" s="11">
        <f>IF(K43&gt;0,(INT(POWER(82-K43,1.81)*1.53775)),0)</f>
        <v>0</v>
      </c>
      <c r="Y43" s="11">
        <f>IF(N43&lt;&gt;"",(INT(POWER(480-U43,1.85)*0.03768)),0)</f>
        <v>0</v>
      </c>
      <c r="Z43" s="11">
        <f>IF(O43&gt;0,(INT(POWER(O43-75,1.42)*0.8465)),0)</f>
        <v>0</v>
      </c>
      <c r="AA43" s="11">
        <f>IF(P43&gt;0,(INT(POWER(P43-220,1.4)*0.14354)),0)</f>
        <v>0</v>
      </c>
      <c r="AB43" s="11">
        <f>IF(Q43&gt;0,(INT(POWER(Q43-1.5,1.05)*51.39)),0)</f>
        <v>0</v>
      </c>
    </row>
    <row r="44" spans="2:19" ht="12.75">
      <c r="B44" s="83"/>
      <c r="G44" s="71"/>
      <c r="H44" s="12">
        <f>H42</f>
        <v>0</v>
      </c>
      <c r="M44" s="105"/>
      <c r="S44" s="71"/>
    </row>
    <row r="45" spans="2:29" ht="12.75">
      <c r="B45" s="24">
        <f>IF(H45=0,"","13.")</f>
      </c>
      <c r="G45" s="85">
        <f>IF(H45=0,"",H45)</f>
      </c>
      <c r="H45" s="9">
        <f>SUM(W45:AB46)+AC45</f>
        <v>0</v>
      </c>
      <c r="M45" s="106">
        <f>IF(N45=0,"",":")</f>
      </c>
      <c r="S45" s="86">
        <f>IF(T45=0,"",":")</f>
      </c>
      <c r="U45" s="10">
        <f>L45*60+N45</f>
        <v>0</v>
      </c>
      <c r="V45" s="10">
        <f>R45*60+T45</f>
        <v>0</v>
      </c>
      <c r="W45" s="11">
        <f>IF(J45&gt;0,(INT(POWER(18-J45,1.81)*25.4347)),0)</f>
        <v>0</v>
      </c>
      <c r="X45" s="11">
        <f>IF(K45&gt;0,(INT(POWER(82-K45,1.81)*1.53775)),0)</f>
        <v>0</v>
      </c>
      <c r="Y45" s="11">
        <f>IF(N45&lt;&gt;"",(INT(POWER(480-U45,1.85)*0.03768)),0)</f>
        <v>0</v>
      </c>
      <c r="Z45" s="11">
        <f>IF(O45&gt;0,(INT(POWER(O45-75,1.42)*0.8465)),0)</f>
        <v>0</v>
      </c>
      <c r="AA45" s="11">
        <f>IF(P45&gt;0,(INT(POWER(P45-220,1.4)*0.14354)),0)</f>
        <v>0</v>
      </c>
      <c r="AB45" s="11">
        <f>IF(Q45&gt;0,(INT(POWER(Q45-1.5,1.05)*51.39)),0)</f>
        <v>0</v>
      </c>
      <c r="AC45" s="11">
        <f>IF(T45&lt;&gt;"",(INT(POWER(305.5-V45,1.85)*0.08713)),0)</f>
        <v>0</v>
      </c>
    </row>
    <row r="46" spans="2:28" ht="12.75">
      <c r="B46" s="83"/>
      <c r="G46" s="71"/>
      <c r="H46" s="12">
        <f>H45</f>
        <v>0</v>
      </c>
      <c r="M46" s="106">
        <f>IF(N46=0,"",":")</f>
      </c>
      <c r="S46" s="86">
        <f>IF(T46=0,"",":")</f>
      </c>
      <c r="U46" s="10">
        <f>L46*60+N46</f>
        <v>0</v>
      </c>
      <c r="W46" s="11">
        <f>IF(J46&gt;0,(INT(POWER(18-J46,1.81)*25.4347)),0)</f>
        <v>0</v>
      </c>
      <c r="X46" s="11">
        <f>IF(K46&gt;0,(INT(POWER(82-K46,1.81)*1.53775)),0)</f>
        <v>0</v>
      </c>
      <c r="Y46" s="11">
        <f>IF(N46&lt;&gt;"",(INT(POWER(480-U46,1.85)*0.03768)),0)</f>
        <v>0</v>
      </c>
      <c r="Z46" s="11">
        <f>IF(O46&gt;0,(INT(POWER(O46-75,1.42)*0.8465)),0)</f>
        <v>0</v>
      </c>
      <c r="AA46" s="11">
        <f>IF(P46&gt;0,(INT(POWER(P46-220,1.4)*0.14354)),0)</f>
        <v>0</v>
      </c>
      <c r="AB46" s="11">
        <f>IF(Q46&gt;0,(INT(POWER(Q46-1.5,1.05)*51.39)),0)</f>
        <v>0</v>
      </c>
    </row>
    <row r="47" spans="2:19" ht="12.75">
      <c r="B47" s="83"/>
      <c r="G47" s="71"/>
      <c r="H47" s="12">
        <f>H45</f>
        <v>0</v>
      </c>
      <c r="M47" s="105"/>
      <c r="S47" s="71"/>
    </row>
    <row r="48" spans="2:29" ht="12.75">
      <c r="B48" s="24">
        <f>IF(H48=0,"","14.")</f>
      </c>
      <c r="G48" s="85">
        <f>IF(H48=0,"",H48)</f>
      </c>
      <c r="H48" s="9">
        <f>SUM(W48:AB49)+AC48</f>
        <v>0</v>
      </c>
      <c r="M48" s="106">
        <f>IF(N48=0,"",":")</f>
      </c>
      <c r="S48" s="86">
        <f>IF(T48=0,"",":")</f>
      </c>
      <c r="U48" s="10">
        <f>L48*60+N48</f>
        <v>0</v>
      </c>
      <c r="V48" s="10">
        <f>R48*60+T48</f>
        <v>0</v>
      </c>
      <c r="W48" s="11">
        <f>IF(J48&gt;0,(INT(POWER(18-J48,1.81)*25.4347)),0)</f>
        <v>0</v>
      </c>
      <c r="X48" s="11">
        <f>IF(K48&gt;0,(INT(POWER(82-K48,1.81)*1.53775)),0)</f>
        <v>0</v>
      </c>
      <c r="Y48" s="11">
        <f>IF(N48&lt;&gt;"",(INT(POWER(480-U48,1.85)*0.03768)),0)</f>
        <v>0</v>
      </c>
      <c r="Z48" s="11">
        <f>IF(O48&gt;0,(INT(POWER(O48-75,1.42)*0.8465)),0)</f>
        <v>0</v>
      </c>
      <c r="AA48" s="11">
        <f>IF(P48&gt;0,(INT(POWER(P48-220,1.4)*0.14354)),0)</f>
        <v>0</v>
      </c>
      <c r="AB48" s="11">
        <f>IF(Q48&gt;0,(INT(POWER(Q48-1.5,1.05)*51.39)),0)</f>
        <v>0</v>
      </c>
      <c r="AC48" s="11">
        <f>IF(T48&lt;&gt;"",(INT(POWER(305.5-V48,1.85)*0.08713)),0)</f>
        <v>0</v>
      </c>
    </row>
    <row r="49" spans="2:28" ht="12.75">
      <c r="B49" s="83"/>
      <c r="G49" s="71"/>
      <c r="H49" s="12">
        <f>H48</f>
        <v>0</v>
      </c>
      <c r="M49" s="106">
        <f>IF(N49=0,"",":")</f>
      </c>
      <c r="S49" s="86">
        <f>IF(T49=0,"",":")</f>
      </c>
      <c r="U49" s="10">
        <f>L49*60+N49</f>
        <v>0</v>
      </c>
      <c r="W49" s="11">
        <f>IF(J49&gt;0,(INT(POWER(18-J49,1.81)*25.4347)),0)</f>
        <v>0</v>
      </c>
      <c r="X49" s="11">
        <f>IF(K49&gt;0,(INT(POWER(82-K49,1.81)*1.53775)),0)</f>
        <v>0</v>
      </c>
      <c r="Y49" s="11">
        <f>IF(N49&lt;&gt;"",(INT(POWER(480-U49,1.85)*0.03768)),0)</f>
        <v>0</v>
      </c>
      <c r="Z49" s="11">
        <f>IF(O49&gt;0,(INT(POWER(O49-75,1.42)*0.8465)),0)</f>
        <v>0</v>
      </c>
      <c r="AA49" s="11">
        <f>IF(P49&gt;0,(INT(POWER(P49-220,1.4)*0.14354)),0)</f>
        <v>0</v>
      </c>
      <c r="AB49" s="11">
        <f>IF(Q49&gt;0,(INT(POWER(Q49-1.5,1.05)*51.39)),0)</f>
        <v>0</v>
      </c>
    </row>
    <row r="50" spans="2:19" ht="12.75">
      <c r="B50" s="83"/>
      <c r="G50" s="71"/>
      <c r="H50" s="12">
        <f>H48</f>
        <v>0</v>
      </c>
      <c r="M50" s="105"/>
      <c r="S50" s="71"/>
    </row>
    <row r="51" spans="2:29" ht="12.75">
      <c r="B51" s="24">
        <f>IF(H51=0,"","15.")</f>
      </c>
      <c r="G51" s="85">
        <f>IF(H51=0,"",H51)</f>
      </c>
      <c r="H51" s="9">
        <f>SUM(W51:AB52)+AC51</f>
        <v>0</v>
      </c>
      <c r="M51" s="106">
        <f>IF(N51=0,"",":")</f>
      </c>
      <c r="S51" s="86">
        <f>IF(T51=0,"",":")</f>
      </c>
      <c r="U51" s="10">
        <f>L51*60+N51</f>
        <v>0</v>
      </c>
      <c r="V51" s="10">
        <f>R51*60+T51</f>
        <v>0</v>
      </c>
      <c r="W51" s="11">
        <f>IF(J51&gt;0,(INT(POWER(18-J51,1.81)*25.4347)),0)</f>
        <v>0</v>
      </c>
      <c r="X51" s="11">
        <f>IF(K51&gt;0,(INT(POWER(82-K51,1.81)*1.53775)),0)</f>
        <v>0</v>
      </c>
      <c r="Y51" s="11">
        <f>IF(N51&lt;&gt;"",(INT(POWER(480-U51,1.85)*0.03768)),0)</f>
        <v>0</v>
      </c>
      <c r="Z51" s="11">
        <f>IF(O51&gt;0,(INT(POWER(O51-75,1.42)*0.8465)),0)</f>
        <v>0</v>
      </c>
      <c r="AA51" s="11">
        <f>IF(P51&gt;0,(INT(POWER(P51-220,1.4)*0.14354)),0)</f>
        <v>0</v>
      </c>
      <c r="AB51" s="11">
        <f>IF(Q51&gt;0,(INT(POWER(Q51-1.5,1.05)*51.39)),0)</f>
        <v>0</v>
      </c>
      <c r="AC51" s="11">
        <f>IF(T51&lt;&gt;"",(INT(POWER(305.5-V51,1.85)*0.08713)),0)</f>
        <v>0</v>
      </c>
    </row>
    <row r="52" spans="2:28" ht="12.75">
      <c r="B52" s="83"/>
      <c r="G52" s="71"/>
      <c r="H52" s="12">
        <f>H51</f>
        <v>0</v>
      </c>
      <c r="M52" s="106">
        <f>IF(N52=0,"",":")</f>
      </c>
      <c r="S52" s="86">
        <f>IF(T52=0,"",":")</f>
      </c>
      <c r="U52" s="10">
        <f>L52*60+N52</f>
        <v>0</v>
      </c>
      <c r="W52" s="11">
        <f>IF(J52&gt;0,(INT(POWER(18-J52,1.81)*25.4347)),0)</f>
        <v>0</v>
      </c>
      <c r="X52" s="11">
        <f>IF(K52&gt;0,(INT(POWER(82-K52,1.81)*1.53775)),0)</f>
        <v>0</v>
      </c>
      <c r="Y52" s="11">
        <f>IF(N52&lt;&gt;"",(INT(POWER(480-U52,1.85)*0.03768)),0)</f>
        <v>0</v>
      </c>
      <c r="Z52" s="11">
        <f>IF(O52&gt;0,(INT(POWER(O52-75,1.42)*0.8465)),0)</f>
        <v>0</v>
      </c>
      <c r="AA52" s="11">
        <f>IF(P52&gt;0,(INT(POWER(P52-220,1.4)*0.14354)),0)</f>
        <v>0</v>
      </c>
      <c r="AB52" s="11">
        <f>IF(Q52&gt;0,(INT(POWER(Q52-1.5,1.05)*51.39)),0)</f>
        <v>0</v>
      </c>
    </row>
    <row r="53" spans="2:19" ht="12.75">
      <c r="B53" s="83"/>
      <c r="G53" s="71"/>
      <c r="H53" s="12">
        <f>H51</f>
        <v>0</v>
      </c>
      <c r="M53" s="105"/>
      <c r="S53" s="71"/>
    </row>
    <row r="54" spans="2:29" ht="12.75">
      <c r="B54" s="24">
        <f>IF(H54=0,"","16.")</f>
      </c>
      <c r="G54" s="85">
        <f>IF(H54=0,"",H54)</f>
      </c>
      <c r="H54" s="9">
        <f>SUM(W54:AB55)+AC54</f>
        <v>0</v>
      </c>
      <c r="M54" s="106">
        <f>IF(N54=0,"",":")</f>
      </c>
      <c r="S54" s="86">
        <f>IF(T54=0,"",":")</f>
      </c>
      <c r="U54" s="10">
        <f>L54*60+N54</f>
        <v>0</v>
      </c>
      <c r="V54" s="10">
        <f>R54*60+T54</f>
        <v>0</v>
      </c>
      <c r="W54" s="11">
        <f>IF(J54&gt;0,(INT(POWER(18-J54,1.81)*25.4347)),0)</f>
        <v>0</v>
      </c>
      <c r="X54" s="11">
        <f>IF(K54&gt;0,(INT(POWER(82-K54,1.81)*1.53775)),0)</f>
        <v>0</v>
      </c>
      <c r="Y54" s="11">
        <f>IF(N54&lt;&gt;"",(INT(POWER(480-U54,1.85)*0.03768)),0)</f>
        <v>0</v>
      </c>
      <c r="Z54" s="11">
        <f>IF(O54&gt;0,(INT(POWER(O54-75,1.42)*0.8465)),0)</f>
        <v>0</v>
      </c>
      <c r="AA54" s="11">
        <f>IF(P54&gt;0,(INT(POWER(P54-220,1.4)*0.14354)),0)</f>
        <v>0</v>
      </c>
      <c r="AB54" s="11">
        <f>IF(Q54&gt;0,(INT(POWER(Q54-1.5,1.05)*51.39)),0)</f>
        <v>0</v>
      </c>
      <c r="AC54" s="11">
        <f>IF(T54&lt;&gt;"",(INT(POWER(305.5-V54,1.85)*0.08713)),0)</f>
        <v>0</v>
      </c>
    </row>
    <row r="55" spans="2:28" ht="12.75">
      <c r="B55" s="83"/>
      <c r="G55" s="71"/>
      <c r="H55" s="12">
        <f>H54</f>
        <v>0</v>
      </c>
      <c r="M55" s="106">
        <f>IF(N55=0,"",":")</f>
      </c>
      <c r="S55" s="86">
        <f>IF(T55=0,"",":")</f>
      </c>
      <c r="U55" s="10">
        <f>L55*60+N55</f>
        <v>0</v>
      </c>
      <c r="W55" s="11">
        <f>IF(J55&gt;0,(INT(POWER(18-J55,1.81)*25.4347)),0)</f>
        <v>0</v>
      </c>
      <c r="X55" s="11">
        <f>IF(K55&gt;0,(INT(POWER(82-K55,1.81)*1.53775)),0)</f>
        <v>0</v>
      </c>
      <c r="Y55" s="11">
        <f>IF(N55&lt;&gt;"",(INT(POWER(480-U55,1.85)*0.03768)),0)</f>
        <v>0</v>
      </c>
      <c r="Z55" s="11">
        <f>IF(O55&gt;0,(INT(POWER(O55-75,1.42)*0.8465)),0)</f>
        <v>0</v>
      </c>
      <c r="AA55" s="11">
        <f>IF(P55&gt;0,(INT(POWER(P55-220,1.4)*0.14354)),0)</f>
        <v>0</v>
      </c>
      <c r="AB55" s="11">
        <f>IF(Q55&gt;0,(INT(POWER(Q55-1.5,1.05)*51.39)),0)</f>
        <v>0</v>
      </c>
    </row>
    <row r="56" spans="2:19" ht="12.75">
      <c r="B56" s="83"/>
      <c r="G56" s="71"/>
      <c r="H56" s="12">
        <f>H54</f>
        <v>0</v>
      </c>
      <c r="M56" s="105"/>
      <c r="S56" s="71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M9:M10 M12:M13 M15:M16 M18:M19 M21:M22 M24:M25 M27:M28 M30:M31 M33:M34 M36:M37 M39:M40 M42:M43 M45:M46 M48:M49 M51:M52 M54:M55 S15 S9:S10 S54 S51 S48 S45 S42 S39 S36 S33 S30 S27 S24 S21 S18 S12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D4" sqref="D4:D20"/>
    </sheetView>
  </sheetViews>
  <sheetFormatPr defaultColWidth="9.00390625" defaultRowHeight="12.75"/>
  <cols>
    <col min="1" max="2" width="5.25390625" style="23" customWidth="1"/>
    <col min="3" max="3" width="20.75390625" style="0" customWidth="1"/>
    <col min="4" max="4" width="15.375" style="23" customWidth="1"/>
    <col min="5" max="5" width="26.375" style="0" customWidth="1"/>
    <col min="6" max="6" width="11.25390625" style="45" customWidth="1"/>
    <col min="7" max="7" width="9.25390625" style="23" customWidth="1"/>
  </cols>
  <sheetData>
    <row r="2" spans="1:7" s="30" customFormat="1" ht="21.75" customHeight="1">
      <c r="A2" s="25" t="s">
        <v>33</v>
      </c>
      <c r="B2" s="26"/>
      <c r="C2" s="26"/>
      <c r="D2" s="32"/>
      <c r="E2" s="27"/>
      <c r="F2" s="44"/>
      <c r="G2" s="29" t="s">
        <v>41</v>
      </c>
    </row>
    <row r="3" spans="1:7" s="31" customFormat="1" ht="23.25" customHeight="1">
      <c r="A3" s="128"/>
      <c r="B3" s="124" t="s">
        <v>44</v>
      </c>
      <c r="C3" s="125" t="s">
        <v>27</v>
      </c>
      <c r="D3" s="126" t="s">
        <v>30</v>
      </c>
      <c r="E3" s="125" t="s">
        <v>45</v>
      </c>
      <c r="F3" s="127" t="s">
        <v>28</v>
      </c>
      <c r="G3" s="128" t="s">
        <v>29</v>
      </c>
    </row>
    <row r="4" spans="1:12" s="34" customFormat="1" ht="13.5" customHeight="1">
      <c r="A4" s="151" t="str">
        <f>IF(F4&gt;0,(ROW()-3)&amp;".","")</f>
        <v>1.</v>
      </c>
      <c r="B4" s="145"/>
      <c r="C4" s="135" t="s">
        <v>131</v>
      </c>
      <c r="D4" s="152">
        <v>35553</v>
      </c>
      <c r="E4" s="135" t="s">
        <v>147</v>
      </c>
      <c r="F4" s="146">
        <v>11.41</v>
      </c>
      <c r="G4" s="140">
        <f aca="true" t="shared" si="0" ref="G4:G20">IF(F4&gt;0,(INT(POWER(18-F4,1.81)*25.4347)),"")</f>
        <v>771</v>
      </c>
      <c r="H4" s="92" t="s">
        <v>53</v>
      </c>
      <c r="I4" s="93"/>
      <c r="J4" s="93"/>
      <c r="K4" s="93"/>
      <c r="L4" s="93"/>
    </row>
    <row r="5" spans="1:12" s="34" customFormat="1" ht="13.5" customHeight="1">
      <c r="A5" s="151" t="str">
        <f>IF(F5&gt;0,(ROW()-3)&amp;".","")</f>
        <v>2.</v>
      </c>
      <c r="B5" s="145"/>
      <c r="C5" s="135" t="s">
        <v>137</v>
      </c>
      <c r="D5" s="152">
        <v>35189</v>
      </c>
      <c r="E5" s="135" t="s">
        <v>148</v>
      </c>
      <c r="F5" s="146">
        <v>11.92</v>
      </c>
      <c r="G5" s="140">
        <f t="shared" si="0"/>
        <v>667</v>
      </c>
      <c r="H5" s="93" t="s">
        <v>54</v>
      </c>
      <c r="I5" s="93"/>
      <c r="J5" s="93"/>
      <c r="K5" s="93"/>
      <c r="L5" s="93"/>
    </row>
    <row r="6" spans="1:12" s="34" customFormat="1" ht="13.5" customHeight="1">
      <c r="A6" s="151" t="str">
        <f aca="true" t="shared" si="1" ref="A6:A34">IF(F6&gt;0,(ROW()-3)&amp;".","")</f>
        <v>3.</v>
      </c>
      <c r="B6" s="145"/>
      <c r="C6" s="135" t="s">
        <v>129</v>
      </c>
      <c r="D6" s="152">
        <v>34814</v>
      </c>
      <c r="E6" s="135" t="s">
        <v>146</v>
      </c>
      <c r="F6" s="146">
        <v>12.12</v>
      </c>
      <c r="G6" s="140">
        <f t="shared" si="0"/>
        <v>628</v>
      </c>
      <c r="H6" s="49" t="s">
        <v>43</v>
      </c>
      <c r="I6" s="49"/>
      <c r="J6" s="49"/>
      <c r="K6" s="49"/>
      <c r="L6" s="88"/>
    </row>
    <row r="7" spans="1:12" s="34" customFormat="1" ht="13.5" customHeight="1">
      <c r="A7" s="151" t="str">
        <f t="shared" si="1"/>
        <v>4.</v>
      </c>
      <c r="B7" s="145"/>
      <c r="C7" s="135" t="s">
        <v>140</v>
      </c>
      <c r="D7" s="152">
        <v>35968</v>
      </c>
      <c r="E7" s="135" t="s">
        <v>148</v>
      </c>
      <c r="F7" s="146">
        <v>12.16</v>
      </c>
      <c r="G7" s="140">
        <f t="shared" si="0"/>
        <v>620</v>
      </c>
      <c r="H7" s="94" t="s">
        <v>55</v>
      </c>
      <c r="I7" s="94"/>
      <c r="J7" s="94"/>
      <c r="K7" s="94"/>
      <c r="L7" s="88"/>
    </row>
    <row r="8" spans="1:12" s="34" customFormat="1" ht="13.5" customHeight="1">
      <c r="A8" s="151" t="str">
        <f t="shared" si="1"/>
        <v>5.</v>
      </c>
      <c r="B8" s="145"/>
      <c r="C8" s="135" t="s">
        <v>142</v>
      </c>
      <c r="D8" s="152">
        <v>35255</v>
      </c>
      <c r="E8" s="135" t="s">
        <v>147</v>
      </c>
      <c r="F8" s="146">
        <v>12.18</v>
      </c>
      <c r="G8" s="140">
        <f t="shared" si="0"/>
        <v>616</v>
      </c>
      <c r="H8" s="94" t="s">
        <v>56</v>
      </c>
      <c r="I8" s="94"/>
      <c r="J8" s="94"/>
      <c r="K8" s="94"/>
      <c r="L8" s="88"/>
    </row>
    <row r="9" spans="1:12" s="34" customFormat="1" ht="13.5" customHeight="1">
      <c r="A9" s="151" t="str">
        <f t="shared" si="1"/>
        <v>6.</v>
      </c>
      <c r="B9" s="145"/>
      <c r="C9" s="135" t="s">
        <v>128</v>
      </c>
      <c r="D9" s="152">
        <v>35204</v>
      </c>
      <c r="E9" s="135" t="s">
        <v>145</v>
      </c>
      <c r="F9" s="146">
        <v>12.21</v>
      </c>
      <c r="G9" s="140">
        <f t="shared" si="0"/>
        <v>610</v>
      </c>
      <c r="H9" s="49" t="s">
        <v>32</v>
      </c>
      <c r="I9" s="49"/>
      <c r="J9" s="49"/>
      <c r="K9" s="49"/>
      <c r="L9" s="88"/>
    </row>
    <row r="10" spans="1:7" s="34" customFormat="1" ht="13.5" customHeight="1">
      <c r="A10" s="151" t="str">
        <f t="shared" si="1"/>
        <v>7.</v>
      </c>
      <c r="B10" s="145"/>
      <c r="C10" s="135" t="s">
        <v>132</v>
      </c>
      <c r="D10" s="152">
        <v>35296</v>
      </c>
      <c r="E10" s="135" t="s">
        <v>145</v>
      </c>
      <c r="F10" s="146">
        <v>12.25</v>
      </c>
      <c r="G10" s="140">
        <f t="shared" si="0"/>
        <v>603</v>
      </c>
    </row>
    <row r="11" spans="1:7" s="34" customFormat="1" ht="13.5" customHeight="1">
      <c r="A11" s="151" t="str">
        <f t="shared" si="1"/>
        <v>8.</v>
      </c>
      <c r="B11" s="145"/>
      <c r="C11" s="135" t="s">
        <v>135</v>
      </c>
      <c r="D11" s="152">
        <v>34907</v>
      </c>
      <c r="E11" s="135" t="s">
        <v>121</v>
      </c>
      <c r="F11" s="146">
        <v>12.29</v>
      </c>
      <c r="G11" s="140">
        <f t="shared" si="0"/>
        <v>595</v>
      </c>
    </row>
    <row r="12" spans="1:7" s="34" customFormat="1" ht="13.5" customHeight="1">
      <c r="A12" s="151" t="str">
        <f t="shared" si="1"/>
        <v>9.</v>
      </c>
      <c r="B12" s="145"/>
      <c r="C12" s="135" t="s">
        <v>133</v>
      </c>
      <c r="D12" s="152">
        <v>35437</v>
      </c>
      <c r="E12" s="135" t="s">
        <v>146</v>
      </c>
      <c r="F12" s="146">
        <v>12.39</v>
      </c>
      <c r="G12" s="140">
        <f t="shared" si="0"/>
        <v>576</v>
      </c>
    </row>
    <row r="13" spans="1:7" s="34" customFormat="1" ht="13.5" customHeight="1">
      <c r="A13" s="151" t="str">
        <f t="shared" si="1"/>
        <v>10.</v>
      </c>
      <c r="B13" s="145"/>
      <c r="C13" s="135" t="s">
        <v>134</v>
      </c>
      <c r="D13" s="152">
        <v>35367</v>
      </c>
      <c r="E13" s="135" t="s">
        <v>146</v>
      </c>
      <c r="F13" s="146">
        <v>12.6</v>
      </c>
      <c r="G13" s="140">
        <f t="shared" si="0"/>
        <v>538</v>
      </c>
    </row>
    <row r="14" spans="1:7" s="34" customFormat="1" ht="13.5" customHeight="1">
      <c r="A14" s="151" t="str">
        <f t="shared" si="1"/>
        <v>11.</v>
      </c>
      <c r="B14" s="145"/>
      <c r="C14" s="135" t="s">
        <v>130</v>
      </c>
      <c r="D14" s="152">
        <v>34993</v>
      </c>
      <c r="E14" s="135" t="s">
        <v>121</v>
      </c>
      <c r="F14" s="146">
        <v>12.62</v>
      </c>
      <c r="G14" s="140">
        <f t="shared" si="0"/>
        <v>534</v>
      </c>
    </row>
    <row r="15" spans="1:7" s="34" customFormat="1" ht="13.5" customHeight="1">
      <c r="A15" s="151" t="str">
        <f t="shared" si="1"/>
        <v>12.</v>
      </c>
      <c r="B15" s="145"/>
      <c r="C15" s="135" t="s">
        <v>136</v>
      </c>
      <c r="D15" s="152">
        <v>35939</v>
      </c>
      <c r="E15" s="135" t="s">
        <v>147</v>
      </c>
      <c r="F15" s="146">
        <v>12.65</v>
      </c>
      <c r="G15" s="140">
        <f t="shared" si="0"/>
        <v>529</v>
      </c>
    </row>
    <row r="16" spans="1:7" s="34" customFormat="1" ht="13.5" customHeight="1">
      <c r="A16" s="151" t="str">
        <f t="shared" si="1"/>
        <v>13.</v>
      </c>
      <c r="B16" s="145"/>
      <c r="C16" s="135" t="s">
        <v>144</v>
      </c>
      <c r="D16" s="152">
        <v>36165</v>
      </c>
      <c r="E16" s="135" t="s">
        <v>121</v>
      </c>
      <c r="F16" s="146">
        <v>12.83</v>
      </c>
      <c r="G16" s="140">
        <f t="shared" si="0"/>
        <v>497</v>
      </c>
    </row>
    <row r="17" spans="1:7" s="34" customFormat="1" ht="13.5" customHeight="1">
      <c r="A17" s="151" t="str">
        <f t="shared" si="1"/>
        <v>14.</v>
      </c>
      <c r="B17" s="145"/>
      <c r="C17" s="135" t="s">
        <v>138</v>
      </c>
      <c r="D17" s="152">
        <v>34928</v>
      </c>
      <c r="E17" s="135" t="s">
        <v>124</v>
      </c>
      <c r="F17" s="146">
        <v>12.92</v>
      </c>
      <c r="G17" s="140">
        <f t="shared" si="0"/>
        <v>481</v>
      </c>
    </row>
    <row r="18" spans="1:7" s="34" customFormat="1" ht="13.5" customHeight="1">
      <c r="A18" s="151" t="str">
        <f t="shared" si="1"/>
        <v>15.</v>
      </c>
      <c r="B18" s="145"/>
      <c r="C18" s="135" t="s">
        <v>143</v>
      </c>
      <c r="D18" s="152">
        <v>34875</v>
      </c>
      <c r="E18" s="135" t="s">
        <v>124</v>
      </c>
      <c r="F18" s="146">
        <v>12.96</v>
      </c>
      <c r="G18" s="140">
        <f t="shared" si="0"/>
        <v>475</v>
      </c>
    </row>
    <row r="19" spans="1:7" s="34" customFormat="1" ht="13.5" customHeight="1">
      <c r="A19" s="151" t="str">
        <f t="shared" si="1"/>
        <v>16.</v>
      </c>
      <c r="B19" s="145"/>
      <c r="C19" s="135" t="s">
        <v>141</v>
      </c>
      <c r="D19" s="152">
        <v>35391</v>
      </c>
      <c r="E19" s="135" t="s">
        <v>145</v>
      </c>
      <c r="F19" s="146">
        <v>13.06</v>
      </c>
      <c r="G19" s="140">
        <f t="shared" si="0"/>
        <v>458</v>
      </c>
    </row>
    <row r="20" spans="1:7" s="34" customFormat="1" ht="13.5" customHeight="1">
      <c r="A20" s="151" t="str">
        <f t="shared" si="1"/>
        <v>17.</v>
      </c>
      <c r="B20" s="145"/>
      <c r="C20" s="135" t="s">
        <v>139</v>
      </c>
      <c r="D20" s="152">
        <v>36218</v>
      </c>
      <c r="E20" s="135" t="s">
        <v>148</v>
      </c>
      <c r="F20" s="146">
        <v>13.53</v>
      </c>
      <c r="G20" s="140">
        <f t="shared" si="0"/>
        <v>382</v>
      </c>
    </row>
    <row r="21" spans="1:7" s="34" customFormat="1" ht="13.5" customHeight="1">
      <c r="A21" s="36">
        <f t="shared" si="1"/>
      </c>
      <c r="B21" s="62"/>
      <c r="D21" s="35"/>
      <c r="F21" s="55"/>
      <c r="G21" s="64">
        <f aca="true" t="shared" si="2" ref="G21:G51">IF(F21&gt;0,(INT(POWER(18-F21,1.81)*25.4347)),"")</f>
      </c>
    </row>
    <row r="22" spans="1:7" s="34" customFormat="1" ht="13.5" customHeight="1">
      <c r="A22" s="36">
        <f t="shared" si="1"/>
      </c>
      <c r="B22" s="62"/>
      <c r="D22" s="35"/>
      <c r="F22" s="55"/>
      <c r="G22" s="64">
        <f t="shared" si="2"/>
      </c>
    </row>
    <row r="23" spans="1:7" s="34" customFormat="1" ht="13.5" customHeight="1">
      <c r="A23" s="36">
        <f t="shared" si="1"/>
      </c>
      <c r="B23" s="62"/>
      <c r="D23" s="35"/>
      <c r="F23" s="55"/>
      <c r="G23" s="64">
        <f t="shared" si="2"/>
      </c>
    </row>
    <row r="24" spans="1:7" s="34" customFormat="1" ht="13.5" customHeight="1">
      <c r="A24" s="36">
        <f t="shared" si="1"/>
      </c>
      <c r="B24" s="62"/>
      <c r="D24" s="35"/>
      <c r="F24" s="55"/>
      <c r="G24" s="64">
        <f t="shared" si="2"/>
      </c>
    </row>
    <row r="25" spans="1:7" s="34" customFormat="1" ht="13.5" customHeight="1">
      <c r="A25" s="36">
        <f t="shared" si="1"/>
      </c>
      <c r="B25" s="62"/>
      <c r="D25" s="35"/>
      <c r="F25" s="55"/>
      <c r="G25" s="64">
        <f t="shared" si="2"/>
      </c>
    </row>
    <row r="26" spans="1:7" s="34" customFormat="1" ht="13.5" customHeight="1">
      <c r="A26" s="36">
        <f t="shared" si="1"/>
      </c>
      <c r="B26" s="62"/>
      <c r="D26" s="35"/>
      <c r="F26" s="55"/>
      <c r="G26" s="64">
        <f t="shared" si="2"/>
      </c>
    </row>
    <row r="27" spans="1:7" s="34" customFormat="1" ht="13.5" customHeight="1">
      <c r="A27" s="36">
        <f t="shared" si="1"/>
      </c>
      <c r="B27" s="62"/>
      <c r="D27" s="35"/>
      <c r="F27" s="55"/>
      <c r="G27" s="64">
        <f t="shared" si="2"/>
      </c>
    </row>
    <row r="28" spans="1:7" s="34" customFormat="1" ht="13.5" customHeight="1">
      <c r="A28" s="36">
        <f t="shared" si="1"/>
      </c>
      <c r="B28" s="62"/>
      <c r="D28" s="35"/>
      <c r="F28" s="55"/>
      <c r="G28" s="64">
        <f t="shared" si="2"/>
      </c>
    </row>
    <row r="29" spans="1:7" s="34" customFormat="1" ht="13.5" customHeight="1">
      <c r="A29" s="36">
        <f t="shared" si="1"/>
      </c>
      <c r="B29" s="62"/>
      <c r="D29" s="35"/>
      <c r="F29" s="55"/>
      <c r="G29" s="64">
        <f t="shared" si="2"/>
      </c>
    </row>
    <row r="30" spans="1:7" s="34" customFormat="1" ht="13.5" customHeight="1">
      <c r="A30" s="36">
        <f t="shared" si="1"/>
      </c>
      <c r="B30" s="62"/>
      <c r="D30" s="35"/>
      <c r="F30" s="55"/>
      <c r="G30" s="64">
        <f t="shared" si="2"/>
      </c>
    </row>
    <row r="31" spans="1:7" s="34" customFormat="1" ht="13.5" customHeight="1">
      <c r="A31" s="36">
        <f t="shared" si="1"/>
      </c>
      <c r="B31" s="62"/>
      <c r="D31" s="35"/>
      <c r="F31" s="55"/>
      <c r="G31" s="64">
        <f t="shared" si="2"/>
      </c>
    </row>
    <row r="32" spans="1:7" s="34" customFormat="1" ht="13.5" customHeight="1">
      <c r="A32" s="36">
        <f t="shared" si="1"/>
      </c>
      <c r="B32" s="62"/>
      <c r="D32" s="35"/>
      <c r="F32" s="55"/>
      <c r="G32" s="64">
        <f t="shared" si="2"/>
      </c>
    </row>
    <row r="33" spans="1:7" s="34" customFormat="1" ht="13.5" customHeight="1">
      <c r="A33" s="36">
        <f t="shared" si="1"/>
      </c>
      <c r="B33" s="62"/>
      <c r="D33" s="35"/>
      <c r="F33" s="55"/>
      <c r="G33" s="64">
        <f t="shared" si="2"/>
      </c>
    </row>
    <row r="34" spans="1:7" s="34" customFormat="1" ht="13.5" customHeight="1">
      <c r="A34" s="40">
        <f t="shared" si="1"/>
      </c>
      <c r="B34" s="63"/>
      <c r="C34" s="38"/>
      <c r="D34" s="39"/>
      <c r="E34" s="38"/>
      <c r="F34" s="56"/>
      <c r="G34" s="64">
        <f t="shared" si="2"/>
      </c>
    </row>
    <row r="35" spans="1:7" s="34" customFormat="1" ht="13.5" customHeight="1">
      <c r="A35" s="36">
        <f aca="true" t="shared" si="3" ref="A35:A51">IF(F35&gt;0,(ROW()-3)&amp;".","")</f>
      </c>
      <c r="B35" s="62"/>
      <c r="D35" s="35"/>
      <c r="F35" s="55"/>
      <c r="G35" s="64">
        <f t="shared" si="2"/>
      </c>
    </row>
    <row r="36" spans="1:7" s="34" customFormat="1" ht="13.5" customHeight="1">
      <c r="A36" s="36">
        <f t="shared" si="3"/>
      </c>
      <c r="B36" s="62"/>
      <c r="D36" s="35"/>
      <c r="F36" s="55"/>
      <c r="G36" s="64">
        <f t="shared" si="2"/>
      </c>
    </row>
    <row r="37" spans="1:7" s="34" customFormat="1" ht="13.5" customHeight="1">
      <c r="A37" s="36">
        <f t="shared" si="3"/>
      </c>
      <c r="B37" s="62"/>
      <c r="D37" s="35"/>
      <c r="F37" s="55"/>
      <c r="G37" s="64">
        <f t="shared" si="2"/>
      </c>
    </row>
    <row r="38" spans="1:7" s="34" customFormat="1" ht="13.5" customHeight="1">
      <c r="A38" s="36">
        <f t="shared" si="3"/>
      </c>
      <c r="B38" s="62"/>
      <c r="D38" s="35"/>
      <c r="F38" s="55"/>
      <c r="G38" s="64">
        <f t="shared" si="2"/>
      </c>
    </row>
    <row r="39" spans="1:7" s="34" customFormat="1" ht="13.5" customHeight="1">
      <c r="A39" s="36">
        <f t="shared" si="3"/>
      </c>
      <c r="B39" s="62"/>
      <c r="D39" s="35"/>
      <c r="F39" s="55"/>
      <c r="G39" s="64">
        <f t="shared" si="2"/>
      </c>
    </row>
    <row r="40" spans="1:7" s="34" customFormat="1" ht="13.5" customHeight="1">
      <c r="A40" s="36">
        <f t="shared" si="3"/>
      </c>
      <c r="B40" s="62"/>
      <c r="D40" s="35"/>
      <c r="F40" s="55"/>
      <c r="G40" s="64">
        <f t="shared" si="2"/>
      </c>
    </row>
    <row r="41" spans="1:7" s="34" customFormat="1" ht="13.5" customHeight="1">
      <c r="A41" s="36">
        <f t="shared" si="3"/>
      </c>
      <c r="B41" s="62"/>
      <c r="D41" s="35"/>
      <c r="F41" s="55"/>
      <c r="G41" s="64">
        <f t="shared" si="2"/>
      </c>
    </row>
    <row r="42" spans="1:7" s="34" customFormat="1" ht="13.5" customHeight="1">
      <c r="A42" s="36">
        <f t="shared" si="3"/>
      </c>
      <c r="B42" s="62"/>
      <c r="D42" s="35"/>
      <c r="F42" s="55"/>
      <c r="G42" s="64">
        <f t="shared" si="2"/>
      </c>
    </row>
    <row r="43" spans="1:7" s="34" customFormat="1" ht="13.5" customHeight="1">
      <c r="A43" s="36">
        <f t="shared" si="3"/>
      </c>
      <c r="B43" s="62"/>
      <c r="D43" s="35"/>
      <c r="F43" s="55"/>
      <c r="G43" s="64">
        <f t="shared" si="2"/>
      </c>
    </row>
    <row r="44" spans="1:7" s="34" customFormat="1" ht="13.5" customHeight="1">
      <c r="A44" s="36">
        <f t="shared" si="3"/>
      </c>
      <c r="B44" s="62"/>
      <c r="D44" s="35"/>
      <c r="F44" s="55"/>
      <c r="G44" s="64">
        <f t="shared" si="2"/>
      </c>
    </row>
    <row r="45" spans="1:7" s="34" customFormat="1" ht="13.5" customHeight="1">
      <c r="A45" s="36">
        <f t="shared" si="3"/>
      </c>
      <c r="B45" s="62"/>
      <c r="D45" s="35"/>
      <c r="F45" s="55"/>
      <c r="G45" s="64">
        <f t="shared" si="2"/>
      </c>
    </row>
    <row r="46" spans="1:7" s="34" customFormat="1" ht="13.5" customHeight="1">
      <c r="A46" s="36">
        <f t="shared" si="3"/>
      </c>
      <c r="B46" s="62"/>
      <c r="D46" s="35"/>
      <c r="F46" s="55"/>
      <c r="G46" s="64">
        <f t="shared" si="2"/>
      </c>
    </row>
    <row r="47" spans="1:7" s="34" customFormat="1" ht="13.5" customHeight="1">
      <c r="A47" s="36">
        <f t="shared" si="3"/>
      </c>
      <c r="B47" s="62"/>
      <c r="D47" s="35"/>
      <c r="F47" s="55"/>
      <c r="G47" s="64">
        <f t="shared" si="2"/>
      </c>
    </row>
    <row r="48" spans="1:7" s="34" customFormat="1" ht="13.5" customHeight="1">
      <c r="A48" s="36">
        <f t="shared" si="3"/>
      </c>
      <c r="B48" s="62"/>
      <c r="D48" s="35"/>
      <c r="F48" s="55"/>
      <c r="G48" s="64">
        <f t="shared" si="2"/>
      </c>
    </row>
    <row r="49" spans="1:7" s="34" customFormat="1" ht="13.5" customHeight="1">
      <c r="A49" s="36">
        <f t="shared" si="3"/>
      </c>
      <c r="B49" s="62"/>
      <c r="D49" s="35"/>
      <c r="F49" s="55"/>
      <c r="G49" s="64">
        <f t="shared" si="2"/>
      </c>
    </row>
    <row r="50" spans="1:7" s="34" customFormat="1" ht="13.5" customHeight="1">
      <c r="A50" s="36">
        <f t="shared" si="3"/>
      </c>
      <c r="B50" s="62"/>
      <c r="D50" s="35"/>
      <c r="F50" s="55"/>
      <c r="G50" s="64">
        <f t="shared" si="2"/>
      </c>
    </row>
    <row r="51" spans="1:7" s="34" customFormat="1" ht="13.5" customHeight="1">
      <c r="A51" s="40" t="str">
        <f t="shared" si="3"/>
        <v>48.</v>
      </c>
      <c r="B51" s="63"/>
      <c r="C51" s="38"/>
      <c r="D51" s="39"/>
      <c r="E51" s="38"/>
      <c r="F51" s="56">
        <v>11</v>
      </c>
      <c r="G51" s="64">
        <f t="shared" si="2"/>
        <v>861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B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D4" sqref="D4:D18"/>
    </sheetView>
  </sheetViews>
  <sheetFormatPr defaultColWidth="9.00390625" defaultRowHeight="12.75"/>
  <cols>
    <col min="1" max="1" width="5.25390625" style="0" customWidth="1"/>
    <col min="2" max="2" width="5.25390625" style="52" customWidth="1"/>
    <col min="3" max="3" width="22.75390625" style="0" customWidth="1"/>
    <col min="4" max="4" width="13.125" style="23" customWidth="1"/>
    <col min="5" max="5" width="26.375" style="0" customWidth="1"/>
    <col min="6" max="6" width="9.375" style="45" customWidth="1"/>
    <col min="7" max="7" width="9.125" style="23" customWidth="1"/>
  </cols>
  <sheetData>
    <row r="1" spans="5:6" ht="12.75">
      <c r="E1" s="50"/>
      <c r="F1" s="51"/>
    </row>
    <row r="2" spans="1:7" s="30" customFormat="1" ht="18" customHeight="1">
      <c r="A2" s="25" t="s">
        <v>33</v>
      </c>
      <c r="B2" s="66"/>
      <c r="C2" s="26"/>
      <c r="D2" s="32"/>
      <c r="E2" s="27"/>
      <c r="F2" s="44"/>
      <c r="G2" s="29" t="s">
        <v>40</v>
      </c>
    </row>
    <row r="3" spans="1:7" s="31" customFormat="1" ht="23.25" customHeight="1">
      <c r="A3" s="125"/>
      <c r="B3" s="124" t="s">
        <v>44</v>
      </c>
      <c r="C3" s="125" t="s">
        <v>27</v>
      </c>
      <c r="D3" s="126" t="s">
        <v>31</v>
      </c>
      <c r="E3" s="125" t="s">
        <v>45</v>
      </c>
      <c r="F3" s="127" t="s">
        <v>28</v>
      </c>
      <c r="G3" s="128" t="s">
        <v>29</v>
      </c>
    </row>
    <row r="4" spans="1:12" s="31" customFormat="1" ht="13.5" customHeight="1">
      <c r="A4" s="134" t="str">
        <f aca="true" t="shared" si="0" ref="A4:A18">IF(F4&gt;0,(ROW()-3)&amp;".","")</f>
        <v>1.</v>
      </c>
      <c r="B4" s="145"/>
      <c r="C4" s="135" t="s">
        <v>128</v>
      </c>
      <c r="D4" s="152">
        <v>35204</v>
      </c>
      <c r="E4" s="135" t="s">
        <v>145</v>
      </c>
      <c r="F4" s="146">
        <v>54.97</v>
      </c>
      <c r="G4" s="140">
        <f aca="true" t="shared" si="1" ref="G4:G18">IF(F4&gt;0,(INT(POWER(82-F4,1.81)*1.53775)),"")</f>
        <v>600</v>
      </c>
      <c r="H4" s="92" t="s">
        <v>53</v>
      </c>
      <c r="I4" s="93"/>
      <c r="J4" s="93"/>
      <c r="K4" s="93"/>
      <c r="L4" s="93"/>
    </row>
    <row r="5" spans="1:12" s="31" customFormat="1" ht="13.5" customHeight="1">
      <c r="A5" s="134" t="str">
        <f t="shared" si="0"/>
        <v>2.</v>
      </c>
      <c r="B5" s="145"/>
      <c r="C5" s="135" t="s">
        <v>151</v>
      </c>
      <c r="D5" s="152">
        <v>28445</v>
      </c>
      <c r="E5" s="135" t="s">
        <v>147</v>
      </c>
      <c r="F5" s="146">
        <v>55.94</v>
      </c>
      <c r="G5" s="140">
        <f t="shared" si="1"/>
        <v>562</v>
      </c>
      <c r="H5" s="93" t="s">
        <v>54</v>
      </c>
      <c r="I5" s="93"/>
      <c r="J5" s="93"/>
      <c r="K5" s="93"/>
      <c r="L5" s="93"/>
    </row>
    <row r="6" spans="1:12" s="31" customFormat="1" ht="13.5" customHeight="1">
      <c r="A6" s="134" t="str">
        <f t="shared" si="0"/>
        <v>3.</v>
      </c>
      <c r="B6" s="145"/>
      <c r="C6" s="135" t="s">
        <v>129</v>
      </c>
      <c r="D6" s="152">
        <v>34814</v>
      </c>
      <c r="E6" s="135" t="s">
        <v>146</v>
      </c>
      <c r="F6" s="146">
        <v>56.52</v>
      </c>
      <c r="G6" s="140">
        <f t="shared" si="1"/>
        <v>539</v>
      </c>
      <c r="H6" s="49" t="s">
        <v>43</v>
      </c>
      <c r="I6" s="49"/>
      <c r="J6" s="49"/>
      <c r="K6" s="49"/>
      <c r="L6" s="88"/>
    </row>
    <row r="7" spans="1:12" s="31" customFormat="1" ht="13.5" customHeight="1">
      <c r="A7" s="134" t="str">
        <f t="shared" si="0"/>
        <v>4.</v>
      </c>
      <c r="B7" s="145"/>
      <c r="C7" s="135" t="s">
        <v>144</v>
      </c>
      <c r="D7" s="152">
        <v>36165</v>
      </c>
      <c r="E7" s="135" t="s">
        <v>121</v>
      </c>
      <c r="F7" s="146">
        <v>58.52</v>
      </c>
      <c r="G7" s="140">
        <f t="shared" si="1"/>
        <v>465</v>
      </c>
      <c r="H7" s="94" t="s">
        <v>55</v>
      </c>
      <c r="I7" s="94"/>
      <c r="J7" s="94"/>
      <c r="K7" s="94"/>
      <c r="L7" s="88"/>
    </row>
    <row r="8" spans="1:12" s="31" customFormat="1" ht="13.5" customHeight="1">
      <c r="A8" s="134" t="str">
        <f t="shared" si="0"/>
        <v>5.</v>
      </c>
      <c r="B8" s="145"/>
      <c r="C8" s="135" t="s">
        <v>150</v>
      </c>
      <c r="D8" s="152">
        <v>34826</v>
      </c>
      <c r="E8" s="135" t="s">
        <v>121</v>
      </c>
      <c r="F8" s="146">
        <v>59.07</v>
      </c>
      <c r="G8" s="140">
        <f t="shared" si="1"/>
        <v>445</v>
      </c>
      <c r="H8" s="94" t="s">
        <v>56</v>
      </c>
      <c r="I8" s="94"/>
      <c r="J8" s="94"/>
      <c r="K8" s="94"/>
      <c r="L8" s="88"/>
    </row>
    <row r="9" spans="1:12" s="31" customFormat="1" ht="13.5" customHeight="1">
      <c r="A9" s="134" t="str">
        <f t="shared" si="0"/>
        <v>6.</v>
      </c>
      <c r="B9" s="145"/>
      <c r="C9" s="135" t="s">
        <v>154</v>
      </c>
      <c r="D9" s="152">
        <v>35336</v>
      </c>
      <c r="E9" s="135" t="s">
        <v>145</v>
      </c>
      <c r="F9" s="146">
        <v>59.25</v>
      </c>
      <c r="G9" s="140">
        <f t="shared" si="1"/>
        <v>439</v>
      </c>
      <c r="H9" s="49" t="s">
        <v>32</v>
      </c>
      <c r="I9" s="49"/>
      <c r="J9" s="49"/>
      <c r="K9" s="49"/>
      <c r="L9" s="88"/>
    </row>
    <row r="10" spans="1:7" s="31" customFormat="1" ht="13.5" customHeight="1">
      <c r="A10" s="134" t="str">
        <f t="shared" si="0"/>
        <v>7.</v>
      </c>
      <c r="B10" s="145"/>
      <c r="C10" s="135" t="s">
        <v>135</v>
      </c>
      <c r="D10" s="152">
        <v>34907</v>
      </c>
      <c r="E10" s="135" t="s">
        <v>121</v>
      </c>
      <c r="F10" s="146">
        <v>59.77</v>
      </c>
      <c r="G10" s="140">
        <f t="shared" si="1"/>
        <v>421</v>
      </c>
    </row>
    <row r="11" spans="1:7" s="31" customFormat="1" ht="13.5" customHeight="1">
      <c r="A11" s="134" t="str">
        <f t="shared" si="0"/>
        <v>8.</v>
      </c>
      <c r="B11" s="145"/>
      <c r="C11" s="135" t="s">
        <v>152</v>
      </c>
      <c r="D11" s="152">
        <v>34954</v>
      </c>
      <c r="E11" s="135" t="s">
        <v>124</v>
      </c>
      <c r="F11" s="146">
        <v>60.44</v>
      </c>
      <c r="G11" s="140">
        <f t="shared" si="1"/>
        <v>398</v>
      </c>
    </row>
    <row r="12" spans="1:7" s="31" customFormat="1" ht="13.5" customHeight="1">
      <c r="A12" s="134" t="str">
        <f t="shared" si="0"/>
        <v>9.</v>
      </c>
      <c r="B12" s="145"/>
      <c r="C12" s="135" t="s">
        <v>155</v>
      </c>
      <c r="D12" s="152">
        <v>34787</v>
      </c>
      <c r="E12" s="135" t="s">
        <v>147</v>
      </c>
      <c r="F12" s="146">
        <v>60.6</v>
      </c>
      <c r="G12" s="140">
        <f t="shared" si="1"/>
        <v>393</v>
      </c>
    </row>
    <row r="13" spans="1:7" s="31" customFormat="1" ht="13.5" customHeight="1">
      <c r="A13" s="134" t="str">
        <f t="shared" si="0"/>
        <v>10.</v>
      </c>
      <c r="B13" s="145"/>
      <c r="C13" s="135" t="s">
        <v>156</v>
      </c>
      <c r="D13" s="152">
        <v>35546</v>
      </c>
      <c r="E13" s="135" t="s">
        <v>146</v>
      </c>
      <c r="F13" s="146">
        <v>60.94</v>
      </c>
      <c r="G13" s="140">
        <f t="shared" si="1"/>
        <v>382</v>
      </c>
    </row>
    <row r="14" spans="1:7" s="31" customFormat="1" ht="13.5" customHeight="1">
      <c r="A14" s="134" t="str">
        <f t="shared" si="0"/>
        <v>11.</v>
      </c>
      <c r="B14" s="145"/>
      <c r="C14" s="135" t="s">
        <v>134</v>
      </c>
      <c r="D14" s="152">
        <v>35367</v>
      </c>
      <c r="E14" s="135" t="s">
        <v>146</v>
      </c>
      <c r="F14" s="146">
        <v>61.21</v>
      </c>
      <c r="G14" s="140">
        <f t="shared" si="1"/>
        <v>373</v>
      </c>
    </row>
    <row r="15" spans="1:7" s="31" customFormat="1" ht="13.5" customHeight="1">
      <c r="A15" s="134" t="str">
        <f t="shared" si="0"/>
        <v>12.</v>
      </c>
      <c r="B15" s="145"/>
      <c r="C15" s="135" t="s">
        <v>153</v>
      </c>
      <c r="D15" s="152">
        <v>35444</v>
      </c>
      <c r="E15" s="135" t="s">
        <v>148</v>
      </c>
      <c r="F15" s="146">
        <v>63.96</v>
      </c>
      <c r="G15" s="140">
        <f t="shared" si="1"/>
        <v>288</v>
      </c>
    </row>
    <row r="16" spans="1:7" s="31" customFormat="1" ht="13.5" customHeight="1">
      <c r="A16" s="134" t="str">
        <f t="shared" si="0"/>
        <v>13.</v>
      </c>
      <c r="B16" s="145"/>
      <c r="C16" s="135" t="s">
        <v>157</v>
      </c>
      <c r="D16" s="152">
        <v>35341</v>
      </c>
      <c r="E16" s="135" t="s">
        <v>148</v>
      </c>
      <c r="F16" s="146">
        <v>64.36</v>
      </c>
      <c r="G16" s="140">
        <f t="shared" si="1"/>
        <v>277</v>
      </c>
    </row>
    <row r="17" spans="1:7" s="31" customFormat="1" ht="13.5" customHeight="1">
      <c r="A17" s="134" t="str">
        <f t="shared" si="0"/>
        <v>14.</v>
      </c>
      <c r="B17" s="145"/>
      <c r="C17" s="135" t="s">
        <v>143</v>
      </c>
      <c r="D17" s="152">
        <v>34875</v>
      </c>
      <c r="E17" s="135" t="s">
        <v>124</v>
      </c>
      <c r="F17" s="146">
        <v>65.71</v>
      </c>
      <c r="G17" s="140">
        <f t="shared" si="1"/>
        <v>240</v>
      </c>
    </row>
    <row r="18" spans="1:7" s="31" customFormat="1" ht="13.5" customHeight="1">
      <c r="A18" s="134" t="str">
        <f t="shared" si="0"/>
        <v>15.</v>
      </c>
      <c r="B18" s="145"/>
      <c r="C18" s="135" t="s">
        <v>149</v>
      </c>
      <c r="D18" s="152">
        <v>35620</v>
      </c>
      <c r="E18" s="135" t="s">
        <v>145</v>
      </c>
      <c r="F18" s="146">
        <v>66</v>
      </c>
      <c r="G18" s="140">
        <f t="shared" si="1"/>
        <v>232</v>
      </c>
    </row>
    <row r="19" spans="1:7" s="31" customFormat="1" ht="13.5" customHeight="1">
      <c r="A19" s="33">
        <f aca="true" t="shared" si="2" ref="A19:A34">IF(F19&gt;0,(ROW()-3)&amp;".","")</f>
      </c>
      <c r="B19" s="62"/>
      <c r="C19" s="34"/>
      <c r="D19" s="35"/>
      <c r="E19" s="34"/>
      <c r="F19" s="55"/>
      <c r="G19" s="64">
        <f aca="true" t="shared" si="3" ref="G19:G51">IF(F19&gt;0,(INT(POWER(82-F19,1.81)*1.53775)),"")</f>
      </c>
    </row>
    <row r="20" spans="1:7" s="31" customFormat="1" ht="13.5" customHeight="1">
      <c r="A20" s="33">
        <f t="shared" si="2"/>
      </c>
      <c r="B20" s="62"/>
      <c r="C20" s="34"/>
      <c r="D20" s="35"/>
      <c r="E20" s="34"/>
      <c r="F20" s="55"/>
      <c r="G20" s="64">
        <f t="shared" si="3"/>
      </c>
    </row>
    <row r="21" spans="1:7" s="31" customFormat="1" ht="13.5" customHeight="1">
      <c r="A21" s="33">
        <f t="shared" si="2"/>
      </c>
      <c r="B21" s="62"/>
      <c r="C21" s="34"/>
      <c r="D21" s="35"/>
      <c r="E21" s="34"/>
      <c r="F21" s="55"/>
      <c r="G21" s="64">
        <f t="shared" si="3"/>
      </c>
    </row>
    <row r="22" spans="1:7" s="31" customFormat="1" ht="13.5" customHeight="1">
      <c r="A22" s="33">
        <f t="shared" si="2"/>
      </c>
      <c r="B22" s="62"/>
      <c r="C22" s="34"/>
      <c r="D22" s="35"/>
      <c r="E22" s="34"/>
      <c r="F22" s="55"/>
      <c r="G22" s="64">
        <f t="shared" si="3"/>
      </c>
    </row>
    <row r="23" spans="1:7" s="31" customFormat="1" ht="13.5" customHeight="1">
      <c r="A23" s="33">
        <f t="shared" si="2"/>
      </c>
      <c r="B23" s="62"/>
      <c r="C23" s="34"/>
      <c r="D23" s="35"/>
      <c r="E23" s="34"/>
      <c r="F23" s="55"/>
      <c r="G23" s="64">
        <f t="shared" si="3"/>
      </c>
    </row>
    <row r="24" spans="1:7" s="31" customFormat="1" ht="13.5" customHeight="1">
      <c r="A24" s="33">
        <f t="shared" si="2"/>
      </c>
      <c r="B24" s="62"/>
      <c r="C24" s="34"/>
      <c r="D24" s="35"/>
      <c r="E24" s="34"/>
      <c r="F24" s="55"/>
      <c r="G24" s="64">
        <f t="shared" si="3"/>
      </c>
    </row>
    <row r="25" spans="1:7" s="31" customFormat="1" ht="13.5" customHeight="1">
      <c r="A25" s="33">
        <f t="shared" si="2"/>
      </c>
      <c r="B25" s="62"/>
      <c r="C25" s="34"/>
      <c r="D25" s="35"/>
      <c r="E25" s="34"/>
      <c r="F25" s="55"/>
      <c r="G25" s="64">
        <f t="shared" si="3"/>
      </c>
    </row>
    <row r="26" spans="1:7" s="31" customFormat="1" ht="13.5" customHeight="1">
      <c r="A26" s="33">
        <f t="shared" si="2"/>
      </c>
      <c r="B26" s="62"/>
      <c r="C26" s="34"/>
      <c r="D26" s="35"/>
      <c r="E26" s="34"/>
      <c r="F26" s="55"/>
      <c r="G26" s="64">
        <f t="shared" si="3"/>
      </c>
    </row>
    <row r="27" spans="1:7" s="31" customFormat="1" ht="13.5" customHeight="1">
      <c r="A27" s="33">
        <f t="shared" si="2"/>
      </c>
      <c r="B27" s="62"/>
      <c r="C27" s="34"/>
      <c r="D27" s="35"/>
      <c r="E27" s="34"/>
      <c r="F27" s="55"/>
      <c r="G27" s="64">
        <f t="shared" si="3"/>
      </c>
    </row>
    <row r="28" spans="1:7" s="31" customFormat="1" ht="13.5" customHeight="1">
      <c r="A28" s="33">
        <f t="shared" si="2"/>
      </c>
      <c r="B28" s="62"/>
      <c r="C28" s="34"/>
      <c r="D28" s="35"/>
      <c r="E28" s="34"/>
      <c r="F28" s="55"/>
      <c r="G28" s="64">
        <f t="shared" si="3"/>
      </c>
    </row>
    <row r="29" spans="1:7" s="31" customFormat="1" ht="13.5" customHeight="1">
      <c r="A29" s="33">
        <f t="shared" si="2"/>
      </c>
      <c r="B29" s="62"/>
      <c r="C29" s="34"/>
      <c r="D29" s="35"/>
      <c r="E29" s="34"/>
      <c r="F29" s="55"/>
      <c r="G29" s="64">
        <f t="shared" si="3"/>
      </c>
    </row>
    <row r="30" spans="1:7" s="31" customFormat="1" ht="13.5" customHeight="1">
      <c r="A30" s="33">
        <f t="shared" si="2"/>
      </c>
      <c r="B30" s="62"/>
      <c r="C30" s="34"/>
      <c r="D30" s="35"/>
      <c r="E30" s="34"/>
      <c r="F30" s="55"/>
      <c r="G30" s="64">
        <f t="shared" si="3"/>
      </c>
    </row>
    <row r="31" spans="1:7" s="31" customFormat="1" ht="13.5" customHeight="1">
      <c r="A31" s="33">
        <f t="shared" si="2"/>
      </c>
      <c r="B31" s="62"/>
      <c r="C31" s="34"/>
      <c r="D31" s="35"/>
      <c r="E31" s="34"/>
      <c r="F31" s="55"/>
      <c r="G31" s="64">
        <f t="shared" si="3"/>
      </c>
    </row>
    <row r="32" spans="1:7" s="31" customFormat="1" ht="13.5" customHeight="1">
      <c r="A32" s="33">
        <f t="shared" si="2"/>
      </c>
      <c r="B32" s="62"/>
      <c r="C32" s="34"/>
      <c r="D32" s="35"/>
      <c r="E32" s="34"/>
      <c r="F32" s="55"/>
      <c r="G32" s="64">
        <f t="shared" si="3"/>
      </c>
    </row>
    <row r="33" spans="1:7" s="31" customFormat="1" ht="13.5" customHeight="1">
      <c r="A33" s="33">
        <f t="shared" si="2"/>
      </c>
      <c r="B33" s="62"/>
      <c r="C33" s="34"/>
      <c r="D33" s="35"/>
      <c r="E33" s="34"/>
      <c r="F33" s="55"/>
      <c r="G33" s="64">
        <f t="shared" si="3"/>
      </c>
    </row>
    <row r="34" spans="1:7" s="31" customFormat="1" ht="13.5" customHeight="1">
      <c r="A34" s="37">
        <f t="shared" si="2"/>
      </c>
      <c r="B34" s="63"/>
      <c r="C34" s="38"/>
      <c r="D34" s="39"/>
      <c r="E34" s="38"/>
      <c r="F34" s="56"/>
      <c r="G34" s="64">
        <f t="shared" si="3"/>
      </c>
    </row>
    <row r="35" spans="1:7" s="31" customFormat="1" ht="13.5" customHeight="1">
      <c r="A35" s="33">
        <f aca="true" t="shared" si="4" ref="A35:A49">IF(F35&gt;0,(ROW()-3)&amp;".","")</f>
      </c>
      <c r="B35" s="62"/>
      <c r="C35" s="34"/>
      <c r="D35" s="35"/>
      <c r="E35" s="34"/>
      <c r="F35" s="55"/>
      <c r="G35" s="64">
        <f t="shared" si="3"/>
      </c>
    </row>
    <row r="36" spans="1:7" s="31" customFormat="1" ht="13.5" customHeight="1">
      <c r="A36" s="33">
        <f t="shared" si="4"/>
      </c>
      <c r="B36" s="62"/>
      <c r="C36" s="34"/>
      <c r="D36" s="35"/>
      <c r="E36" s="34"/>
      <c r="F36" s="55"/>
      <c r="G36" s="64">
        <f t="shared" si="3"/>
      </c>
    </row>
    <row r="37" spans="1:7" s="31" customFormat="1" ht="13.5" customHeight="1">
      <c r="A37" s="33">
        <f t="shared" si="4"/>
      </c>
      <c r="B37" s="62"/>
      <c r="C37" s="34"/>
      <c r="D37" s="35"/>
      <c r="E37" s="34"/>
      <c r="F37" s="55"/>
      <c r="G37" s="64">
        <f t="shared" si="3"/>
      </c>
    </row>
    <row r="38" spans="1:7" s="31" customFormat="1" ht="13.5" customHeight="1">
      <c r="A38" s="33">
        <f t="shared" si="4"/>
      </c>
      <c r="B38" s="62"/>
      <c r="C38" s="34"/>
      <c r="D38" s="35"/>
      <c r="E38" s="34"/>
      <c r="F38" s="55"/>
      <c r="G38" s="64">
        <f t="shared" si="3"/>
      </c>
    </row>
    <row r="39" spans="1:7" s="31" customFormat="1" ht="13.5" customHeight="1">
      <c r="A39" s="33">
        <f t="shared" si="4"/>
      </c>
      <c r="B39" s="62"/>
      <c r="C39" s="34"/>
      <c r="D39" s="35"/>
      <c r="E39" s="34"/>
      <c r="F39" s="55"/>
      <c r="G39" s="64">
        <f t="shared" si="3"/>
      </c>
    </row>
    <row r="40" spans="1:7" s="31" customFormat="1" ht="13.5" customHeight="1">
      <c r="A40" s="33">
        <f t="shared" si="4"/>
      </c>
      <c r="B40" s="62"/>
      <c r="C40" s="34"/>
      <c r="D40" s="35"/>
      <c r="E40" s="34"/>
      <c r="F40" s="55"/>
      <c r="G40" s="64">
        <f t="shared" si="3"/>
      </c>
    </row>
    <row r="41" spans="1:7" s="31" customFormat="1" ht="13.5" customHeight="1">
      <c r="A41" s="33">
        <f t="shared" si="4"/>
      </c>
      <c r="B41" s="62"/>
      <c r="C41" s="34"/>
      <c r="D41" s="35"/>
      <c r="E41" s="34"/>
      <c r="F41" s="55"/>
      <c r="G41" s="64">
        <f t="shared" si="3"/>
      </c>
    </row>
    <row r="42" spans="1:7" s="31" customFormat="1" ht="13.5" customHeight="1">
      <c r="A42" s="33">
        <f t="shared" si="4"/>
      </c>
      <c r="B42" s="62"/>
      <c r="C42" s="34"/>
      <c r="D42" s="35"/>
      <c r="E42" s="34"/>
      <c r="F42" s="55"/>
      <c r="G42" s="64">
        <f t="shared" si="3"/>
      </c>
    </row>
    <row r="43" spans="1:7" s="31" customFormat="1" ht="13.5" customHeight="1">
      <c r="A43" s="33">
        <f t="shared" si="4"/>
      </c>
      <c r="B43" s="62"/>
      <c r="C43" s="34"/>
      <c r="D43" s="35"/>
      <c r="E43" s="34"/>
      <c r="F43" s="55"/>
      <c r="G43" s="64">
        <f t="shared" si="3"/>
      </c>
    </row>
    <row r="44" spans="1:7" s="31" customFormat="1" ht="13.5" customHeight="1">
      <c r="A44" s="33">
        <f t="shared" si="4"/>
      </c>
      <c r="B44" s="62"/>
      <c r="C44" s="34"/>
      <c r="D44" s="35"/>
      <c r="E44" s="34"/>
      <c r="F44" s="55"/>
      <c r="G44" s="64">
        <f t="shared" si="3"/>
      </c>
    </row>
    <row r="45" spans="1:7" s="31" customFormat="1" ht="13.5" customHeight="1">
      <c r="A45" s="33">
        <f>IF(F45&gt;0,(ROW()-3)&amp;".","")</f>
      </c>
      <c r="B45" s="62"/>
      <c r="C45" s="34"/>
      <c r="D45" s="35"/>
      <c r="E45" s="34"/>
      <c r="F45" s="55"/>
      <c r="G45" s="64">
        <f t="shared" si="3"/>
      </c>
    </row>
    <row r="46" spans="1:7" s="31" customFormat="1" ht="13.5" customHeight="1">
      <c r="A46" s="33">
        <f>IF(F46&gt;0,(ROW()-3)&amp;".","")</f>
      </c>
      <c r="B46" s="62"/>
      <c r="C46" s="34"/>
      <c r="D46" s="35"/>
      <c r="E46" s="34"/>
      <c r="F46" s="55"/>
      <c r="G46" s="64">
        <f t="shared" si="3"/>
      </c>
    </row>
    <row r="47" spans="1:7" s="31" customFormat="1" ht="13.5" customHeight="1">
      <c r="A47" s="33">
        <f t="shared" si="4"/>
      </c>
      <c r="B47" s="62"/>
      <c r="C47" s="34"/>
      <c r="D47" s="35"/>
      <c r="E47" s="34"/>
      <c r="F47" s="55"/>
      <c r="G47" s="64">
        <f t="shared" si="3"/>
      </c>
    </row>
    <row r="48" spans="1:7" s="31" customFormat="1" ht="13.5" customHeight="1">
      <c r="A48" s="33">
        <f t="shared" si="4"/>
      </c>
      <c r="B48" s="62"/>
      <c r="C48" s="34"/>
      <c r="D48" s="35"/>
      <c r="E48" s="34"/>
      <c r="F48" s="55"/>
      <c r="G48" s="64">
        <f t="shared" si="3"/>
      </c>
    </row>
    <row r="49" spans="1:7" s="31" customFormat="1" ht="13.5" customHeight="1">
      <c r="A49" s="37">
        <f t="shared" si="4"/>
      </c>
      <c r="B49" s="63"/>
      <c r="C49" s="38"/>
      <c r="D49" s="39"/>
      <c r="E49" s="38"/>
      <c r="F49" s="56"/>
      <c r="G49" s="64">
        <f t="shared" si="3"/>
      </c>
    </row>
    <row r="50" spans="1:7" s="31" customFormat="1" ht="13.5" customHeight="1">
      <c r="A50" s="33">
        <f>IF(F50&gt;0,(ROW()-3)&amp;".","")</f>
      </c>
      <c r="B50" s="62"/>
      <c r="C50" s="34"/>
      <c r="D50" s="35"/>
      <c r="E50" s="34"/>
      <c r="F50" s="55"/>
      <c r="G50" s="64">
        <f t="shared" si="3"/>
      </c>
    </row>
    <row r="51" spans="1:7" s="31" customFormat="1" ht="13.5" customHeight="1" thickBot="1">
      <c r="A51" s="41" t="str">
        <f>IF(F51&gt;0,(ROW()-3)&amp;".","")</f>
        <v>48.</v>
      </c>
      <c r="B51" s="67"/>
      <c r="C51" s="42"/>
      <c r="D51" s="43"/>
      <c r="E51" s="42"/>
      <c r="F51" s="57">
        <v>55</v>
      </c>
      <c r="G51" s="64">
        <f t="shared" si="3"/>
        <v>599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51"/>
  <sheetViews>
    <sheetView zoomScalePageLayoutView="0" workbookViewId="0" topLeftCell="A1">
      <selection activeCell="D4" sqref="D4:D18"/>
    </sheetView>
  </sheetViews>
  <sheetFormatPr defaultColWidth="9.00390625" defaultRowHeight="12.75"/>
  <cols>
    <col min="1" max="2" width="5.25390625" style="0" customWidth="1"/>
    <col min="3" max="3" width="21.75390625" style="0" customWidth="1"/>
    <col min="4" max="4" width="12.625" style="23" customWidth="1"/>
    <col min="5" max="5" width="26.375" style="0" customWidth="1"/>
    <col min="6" max="6" width="3.375" style="23" customWidth="1"/>
    <col min="7" max="7" width="1.00390625" style="23" customWidth="1"/>
    <col min="8" max="8" width="6.25390625" style="59" customWidth="1"/>
    <col min="9" max="9" width="9.625" style="23" customWidth="1"/>
  </cols>
  <sheetData>
    <row r="1" spans="5:6" ht="12.75">
      <c r="E1" s="50"/>
      <c r="F1" s="52"/>
    </row>
    <row r="2" spans="1:9" s="30" customFormat="1" ht="21.75" customHeight="1">
      <c r="A2" s="25" t="s">
        <v>33</v>
      </c>
      <c r="B2" s="25"/>
      <c r="C2" s="26"/>
      <c r="D2" s="32"/>
      <c r="E2" s="27"/>
      <c r="F2" s="28"/>
      <c r="G2" s="28"/>
      <c r="H2" s="58"/>
      <c r="I2" s="29" t="s">
        <v>39</v>
      </c>
    </row>
    <row r="3" spans="1:9" s="31" customFormat="1" ht="23.25" customHeight="1">
      <c r="A3" s="125"/>
      <c r="B3" s="129" t="s">
        <v>44</v>
      </c>
      <c r="C3" s="125" t="s">
        <v>27</v>
      </c>
      <c r="D3" s="126" t="s">
        <v>31</v>
      </c>
      <c r="E3" s="125" t="s">
        <v>45</v>
      </c>
      <c r="F3" s="130"/>
      <c r="G3" s="128" t="s">
        <v>28</v>
      </c>
      <c r="H3" s="131"/>
      <c r="I3" s="128" t="s">
        <v>29</v>
      </c>
    </row>
    <row r="4" spans="1:14" s="34" customFormat="1" ht="13.5" customHeight="1">
      <c r="A4" s="134" t="str">
        <f aca="true" t="shared" si="0" ref="A4:A11">IF(F4&gt;0,(ROW()-3)&amp;".","")</f>
        <v>1.</v>
      </c>
      <c r="B4" s="145"/>
      <c r="C4" s="135" t="s">
        <v>158</v>
      </c>
      <c r="D4" s="152">
        <v>35511</v>
      </c>
      <c r="E4" s="135" t="s">
        <v>145</v>
      </c>
      <c r="F4" s="147">
        <v>4</v>
      </c>
      <c r="G4" s="138" t="str">
        <f aca="true" t="shared" si="1" ref="G4:G19">IF(H4=0,"",":")</f>
        <v>:</v>
      </c>
      <c r="H4" s="146">
        <v>38.63</v>
      </c>
      <c r="I4" s="140">
        <f aca="true" t="shared" si="2" ref="I4:I16">IF(H4&lt;&gt;"",(INT(POWER(480-(F4*60+H4),1.85)*0.03768)),"")</f>
        <v>689</v>
      </c>
      <c r="J4" s="92" t="s">
        <v>57</v>
      </c>
      <c r="K4" s="93"/>
      <c r="L4" s="93"/>
      <c r="M4" s="93"/>
      <c r="N4" s="93"/>
    </row>
    <row r="5" spans="1:14" s="34" customFormat="1" ht="13.5" customHeight="1">
      <c r="A5" s="134" t="str">
        <f t="shared" si="0"/>
        <v>2.</v>
      </c>
      <c r="B5" s="145"/>
      <c r="C5" s="135" t="s">
        <v>161</v>
      </c>
      <c r="D5" s="152">
        <v>35582</v>
      </c>
      <c r="E5" s="135" t="s">
        <v>146</v>
      </c>
      <c r="F5" s="147">
        <v>4</v>
      </c>
      <c r="G5" s="138" t="str">
        <f t="shared" si="1"/>
        <v>:</v>
      </c>
      <c r="H5" s="146">
        <v>39.46</v>
      </c>
      <c r="I5" s="140">
        <f t="shared" si="2"/>
        <v>684</v>
      </c>
      <c r="J5" s="93" t="s">
        <v>54</v>
      </c>
      <c r="K5" s="93"/>
      <c r="L5" s="93"/>
      <c r="M5" s="93"/>
      <c r="N5" s="93"/>
    </row>
    <row r="6" spans="1:14" s="34" customFormat="1" ht="13.5" customHeight="1">
      <c r="A6" s="134" t="str">
        <f t="shared" si="0"/>
        <v>3.</v>
      </c>
      <c r="B6" s="145"/>
      <c r="C6" s="135" t="s">
        <v>159</v>
      </c>
      <c r="D6" s="152">
        <v>35150</v>
      </c>
      <c r="E6" s="135" t="s">
        <v>121</v>
      </c>
      <c r="F6" s="147">
        <v>4</v>
      </c>
      <c r="G6" s="138" t="str">
        <f t="shared" si="1"/>
        <v>:</v>
      </c>
      <c r="H6" s="146">
        <v>40.45</v>
      </c>
      <c r="I6" s="140">
        <f t="shared" si="2"/>
        <v>677</v>
      </c>
      <c r="J6" s="49" t="s">
        <v>52</v>
      </c>
      <c r="K6" s="49"/>
      <c r="L6" s="49"/>
      <c r="M6" s="49"/>
      <c r="N6" s="88"/>
    </row>
    <row r="7" spans="1:14" s="34" customFormat="1" ht="13.5" customHeight="1">
      <c r="A7" s="134" t="str">
        <f t="shared" si="0"/>
        <v>4.</v>
      </c>
      <c r="B7" s="145"/>
      <c r="C7" s="135" t="s">
        <v>162</v>
      </c>
      <c r="D7" s="152">
        <v>35802</v>
      </c>
      <c r="E7" s="135" t="s">
        <v>121</v>
      </c>
      <c r="F7" s="147">
        <v>4</v>
      </c>
      <c r="G7" s="138" t="str">
        <f t="shared" si="1"/>
        <v>:</v>
      </c>
      <c r="H7" s="146">
        <v>42.91</v>
      </c>
      <c r="I7" s="140">
        <f t="shared" si="2"/>
        <v>662</v>
      </c>
      <c r="J7" s="94" t="s">
        <v>55</v>
      </c>
      <c r="K7" s="94"/>
      <c r="L7" s="94"/>
      <c r="M7" s="94"/>
      <c r="N7" s="88"/>
    </row>
    <row r="8" spans="1:14" s="34" customFormat="1" ht="13.5" customHeight="1">
      <c r="A8" s="134" t="str">
        <f t="shared" si="0"/>
        <v>5.</v>
      </c>
      <c r="B8" s="145"/>
      <c r="C8" s="135" t="s">
        <v>199</v>
      </c>
      <c r="D8" s="152">
        <v>35036</v>
      </c>
      <c r="E8" s="135" t="s">
        <v>147</v>
      </c>
      <c r="F8" s="147">
        <v>4</v>
      </c>
      <c r="G8" s="138" t="str">
        <f t="shared" si="1"/>
        <v>:</v>
      </c>
      <c r="H8" s="146">
        <v>51.48</v>
      </c>
      <c r="I8" s="140">
        <f t="shared" si="2"/>
        <v>610</v>
      </c>
      <c r="J8" s="94" t="s">
        <v>56</v>
      </c>
      <c r="K8" s="94"/>
      <c r="L8" s="94"/>
      <c r="M8" s="94"/>
      <c r="N8" s="88"/>
    </row>
    <row r="9" spans="1:14" s="34" customFormat="1" ht="13.5" customHeight="1">
      <c r="A9" s="134" t="str">
        <f t="shared" si="0"/>
        <v>6.</v>
      </c>
      <c r="B9" s="145"/>
      <c r="C9" s="135" t="s">
        <v>167</v>
      </c>
      <c r="D9" s="152">
        <v>35566</v>
      </c>
      <c r="E9" s="135" t="s">
        <v>148</v>
      </c>
      <c r="F9" s="147">
        <v>5</v>
      </c>
      <c r="G9" s="138" t="str">
        <f t="shared" si="1"/>
        <v>:</v>
      </c>
      <c r="H9" s="146">
        <v>1.37</v>
      </c>
      <c r="I9" s="140">
        <f t="shared" si="2"/>
        <v>552</v>
      </c>
      <c r="J9" s="49" t="s">
        <v>32</v>
      </c>
      <c r="K9" s="49"/>
      <c r="L9" s="49"/>
      <c r="M9" s="49"/>
      <c r="N9" s="88"/>
    </row>
    <row r="10" spans="1:9" s="34" customFormat="1" ht="13.5" customHeight="1">
      <c r="A10" s="134" t="str">
        <f t="shared" si="0"/>
        <v>7.</v>
      </c>
      <c r="B10" s="145"/>
      <c r="C10" s="135" t="s">
        <v>160</v>
      </c>
      <c r="D10" s="152">
        <v>35815</v>
      </c>
      <c r="E10" s="135" t="s">
        <v>145</v>
      </c>
      <c r="F10" s="147">
        <v>5</v>
      </c>
      <c r="G10" s="138" t="str">
        <f t="shared" si="1"/>
        <v>:</v>
      </c>
      <c r="H10" s="146">
        <v>3.63</v>
      </c>
      <c r="I10" s="140">
        <f t="shared" si="2"/>
        <v>539</v>
      </c>
    </row>
    <row r="11" spans="1:9" s="34" customFormat="1" ht="13.5" customHeight="1">
      <c r="A11" s="134" t="str">
        <f t="shared" si="0"/>
        <v>8.</v>
      </c>
      <c r="B11" s="145"/>
      <c r="C11" s="135" t="s">
        <v>168</v>
      </c>
      <c r="D11" s="152">
        <v>35708</v>
      </c>
      <c r="E11" s="135" t="s">
        <v>124</v>
      </c>
      <c r="F11" s="147">
        <v>5</v>
      </c>
      <c r="G11" s="138" t="str">
        <f t="shared" si="1"/>
        <v>:</v>
      </c>
      <c r="H11" s="146">
        <v>8.92</v>
      </c>
      <c r="I11" s="140">
        <f t="shared" si="2"/>
        <v>509</v>
      </c>
    </row>
    <row r="12" spans="1:9" s="34" customFormat="1" ht="13.5" customHeight="1">
      <c r="A12" s="134" t="str">
        <f>IF(H12&lt;&gt;"",(ROW()-3)&amp;".","")</f>
        <v>9.</v>
      </c>
      <c r="B12" s="145"/>
      <c r="C12" s="135" t="s">
        <v>164</v>
      </c>
      <c r="D12" s="152">
        <v>35571</v>
      </c>
      <c r="E12" s="135" t="s">
        <v>146</v>
      </c>
      <c r="F12" s="147">
        <v>5</v>
      </c>
      <c r="G12" s="138" t="str">
        <f t="shared" si="1"/>
        <v>:</v>
      </c>
      <c r="H12" s="146">
        <v>10.72</v>
      </c>
      <c r="I12" s="140">
        <f t="shared" si="2"/>
        <v>500</v>
      </c>
    </row>
    <row r="13" spans="1:9" s="34" customFormat="1" ht="13.5" customHeight="1">
      <c r="A13" s="134" t="str">
        <f aca="true" t="shared" si="3" ref="A13:A18">IF(F13&gt;0,(ROW()-3)&amp;".","")</f>
        <v>10.</v>
      </c>
      <c r="B13" s="145"/>
      <c r="C13" s="135" t="s">
        <v>166</v>
      </c>
      <c r="D13" s="152">
        <v>35223</v>
      </c>
      <c r="E13" s="135" t="s">
        <v>147</v>
      </c>
      <c r="F13" s="149">
        <v>5</v>
      </c>
      <c r="G13" s="138" t="str">
        <f t="shared" si="1"/>
        <v>:</v>
      </c>
      <c r="H13" s="150">
        <v>11.89</v>
      </c>
      <c r="I13" s="140">
        <f t="shared" si="2"/>
        <v>493</v>
      </c>
    </row>
    <row r="14" spans="1:9" s="34" customFormat="1" ht="13.5" customHeight="1">
      <c r="A14" s="134" t="str">
        <f t="shared" si="3"/>
        <v>11.</v>
      </c>
      <c r="B14" s="145"/>
      <c r="C14" s="135" t="s">
        <v>170</v>
      </c>
      <c r="D14" s="152">
        <v>35657</v>
      </c>
      <c r="E14" s="135" t="s">
        <v>148</v>
      </c>
      <c r="F14" s="147">
        <v>5</v>
      </c>
      <c r="G14" s="138" t="str">
        <f t="shared" si="1"/>
        <v>:</v>
      </c>
      <c r="H14" s="146">
        <v>16.28</v>
      </c>
      <c r="I14" s="140">
        <f t="shared" si="2"/>
        <v>470</v>
      </c>
    </row>
    <row r="15" spans="1:9" s="34" customFormat="1" ht="13.5" customHeight="1">
      <c r="A15" s="134" t="str">
        <f t="shared" si="3"/>
        <v>12.</v>
      </c>
      <c r="B15" s="145"/>
      <c r="C15" s="135" t="s">
        <v>165</v>
      </c>
      <c r="D15" s="152">
        <v>35507</v>
      </c>
      <c r="E15" s="135" t="s">
        <v>124</v>
      </c>
      <c r="F15" s="147">
        <v>5</v>
      </c>
      <c r="G15" s="138" t="str">
        <f t="shared" si="1"/>
        <v>:</v>
      </c>
      <c r="H15" s="146">
        <v>16.99</v>
      </c>
      <c r="I15" s="140">
        <f t="shared" si="2"/>
        <v>466</v>
      </c>
    </row>
    <row r="16" spans="1:9" s="34" customFormat="1" ht="13.5" customHeight="1">
      <c r="A16" s="134" t="str">
        <f t="shared" si="3"/>
        <v>13.</v>
      </c>
      <c r="B16" s="145"/>
      <c r="C16" s="135" t="s">
        <v>163</v>
      </c>
      <c r="D16" s="152">
        <v>34985</v>
      </c>
      <c r="E16" s="135" t="s">
        <v>147</v>
      </c>
      <c r="F16" s="147">
        <v>5</v>
      </c>
      <c r="G16" s="138" t="str">
        <f t="shared" si="1"/>
        <v>:</v>
      </c>
      <c r="H16" s="146">
        <v>23.79</v>
      </c>
      <c r="I16" s="140">
        <f t="shared" si="2"/>
        <v>430</v>
      </c>
    </row>
    <row r="17" spans="1:9" s="34" customFormat="1" ht="13.5" customHeight="1">
      <c r="A17" s="134" t="str">
        <f t="shared" si="3"/>
        <v>14.</v>
      </c>
      <c r="B17" s="145"/>
      <c r="C17" s="135" t="s">
        <v>169</v>
      </c>
      <c r="D17" s="152">
        <v>35581</v>
      </c>
      <c r="E17" s="135" t="s">
        <v>148</v>
      </c>
      <c r="F17" s="147" t="s">
        <v>201</v>
      </c>
      <c r="G17" s="138" t="str">
        <f t="shared" si="1"/>
        <v>:</v>
      </c>
      <c r="H17" s="146" t="s">
        <v>201</v>
      </c>
      <c r="I17" s="140">
        <v>0</v>
      </c>
    </row>
    <row r="18" spans="1:9" s="34" customFormat="1" ht="13.5" customHeight="1">
      <c r="A18" s="134" t="str">
        <f t="shared" si="3"/>
        <v>15.</v>
      </c>
      <c r="B18" s="145"/>
      <c r="C18" s="135" t="s">
        <v>171</v>
      </c>
      <c r="D18" s="152">
        <v>35600</v>
      </c>
      <c r="E18" s="135" t="s">
        <v>121</v>
      </c>
      <c r="F18" s="147">
        <v>4</v>
      </c>
      <c r="G18" s="138" t="str">
        <f t="shared" si="1"/>
        <v>:</v>
      </c>
      <c r="H18" s="146">
        <v>43.1</v>
      </c>
      <c r="I18" s="140">
        <v>0</v>
      </c>
    </row>
    <row r="19" spans="1:9" s="34" customFormat="1" ht="13.5" customHeight="1">
      <c r="A19" s="33">
        <f aca="true" t="shared" si="4" ref="A19:A34">IF(F19&gt;0,(ROW()-3)&amp;".","")</f>
      </c>
      <c r="B19" s="62"/>
      <c r="D19" s="35"/>
      <c r="F19" s="35"/>
      <c r="G19" s="46">
        <f t="shared" si="1"/>
      </c>
      <c r="H19" s="55"/>
      <c r="I19" s="64">
        <f>IF(H19&lt;&gt;"",(INT(POWER(480-(F19*60+H19),1.85)*0.03768)),"")</f>
      </c>
    </row>
    <row r="20" spans="1:9" s="34" customFormat="1" ht="13.5" customHeight="1">
      <c r="A20" s="33">
        <f t="shared" si="4"/>
      </c>
      <c r="B20" s="62"/>
      <c r="D20" s="35"/>
      <c r="F20" s="35"/>
      <c r="G20" s="46">
        <f aca="true" t="shared" si="5" ref="G20:G34">IF(H20=0,"",":")</f>
      </c>
      <c r="H20" s="55"/>
      <c r="I20" s="64">
        <f aca="true" t="shared" si="6" ref="I20:I34">IF(H20&lt;&gt;"",(INT(POWER(480-(F20*60+H20),1.85)*0.03768)),"")</f>
      </c>
    </row>
    <row r="21" spans="1:9" s="34" customFormat="1" ht="13.5" customHeight="1">
      <c r="A21" s="33">
        <f t="shared" si="4"/>
      </c>
      <c r="B21" s="62"/>
      <c r="D21" s="35"/>
      <c r="F21" s="35"/>
      <c r="G21" s="46">
        <f t="shared" si="5"/>
      </c>
      <c r="H21" s="55"/>
      <c r="I21" s="64">
        <f t="shared" si="6"/>
      </c>
    </row>
    <row r="22" spans="1:9" s="34" customFormat="1" ht="13.5" customHeight="1">
      <c r="A22" s="33">
        <f t="shared" si="4"/>
      </c>
      <c r="B22" s="62"/>
      <c r="D22" s="35"/>
      <c r="F22" s="35"/>
      <c r="G22" s="46">
        <f t="shared" si="5"/>
      </c>
      <c r="H22" s="55"/>
      <c r="I22" s="64">
        <f t="shared" si="6"/>
      </c>
    </row>
    <row r="23" spans="1:9" s="34" customFormat="1" ht="13.5" customHeight="1">
      <c r="A23" s="33">
        <f t="shared" si="4"/>
      </c>
      <c r="B23" s="62"/>
      <c r="D23" s="35"/>
      <c r="F23" s="35"/>
      <c r="G23" s="46">
        <f t="shared" si="5"/>
      </c>
      <c r="H23" s="55"/>
      <c r="I23" s="64">
        <f t="shared" si="6"/>
      </c>
    </row>
    <row r="24" spans="1:9" s="34" customFormat="1" ht="13.5" customHeight="1">
      <c r="A24" s="33">
        <f t="shared" si="4"/>
      </c>
      <c r="B24" s="62"/>
      <c r="D24" s="35"/>
      <c r="F24" s="35"/>
      <c r="G24" s="46">
        <f t="shared" si="5"/>
      </c>
      <c r="H24" s="55"/>
      <c r="I24" s="64">
        <f t="shared" si="6"/>
      </c>
    </row>
    <row r="25" spans="1:9" s="34" customFormat="1" ht="13.5" customHeight="1">
      <c r="A25" s="33">
        <f t="shared" si="4"/>
      </c>
      <c r="B25" s="62"/>
      <c r="D25" s="35"/>
      <c r="F25" s="35"/>
      <c r="G25" s="46">
        <f t="shared" si="5"/>
      </c>
      <c r="H25" s="55"/>
      <c r="I25" s="64">
        <f t="shared" si="6"/>
      </c>
    </row>
    <row r="26" spans="1:9" s="34" customFormat="1" ht="13.5" customHeight="1">
      <c r="A26" s="33">
        <f t="shared" si="4"/>
      </c>
      <c r="B26" s="62"/>
      <c r="D26" s="35"/>
      <c r="F26" s="35"/>
      <c r="G26" s="46">
        <f t="shared" si="5"/>
      </c>
      <c r="H26" s="55"/>
      <c r="I26" s="64">
        <f t="shared" si="6"/>
      </c>
    </row>
    <row r="27" spans="1:9" s="34" customFormat="1" ht="13.5" customHeight="1">
      <c r="A27" s="33">
        <f t="shared" si="4"/>
      </c>
      <c r="B27" s="62"/>
      <c r="D27" s="35"/>
      <c r="F27" s="35"/>
      <c r="G27" s="46">
        <f t="shared" si="5"/>
      </c>
      <c r="H27" s="55"/>
      <c r="I27" s="64">
        <f t="shared" si="6"/>
      </c>
    </row>
    <row r="28" spans="1:9" s="34" customFormat="1" ht="13.5" customHeight="1">
      <c r="A28" s="33">
        <f t="shared" si="4"/>
      </c>
      <c r="B28" s="62"/>
      <c r="D28" s="35"/>
      <c r="F28" s="35"/>
      <c r="G28" s="46">
        <f t="shared" si="5"/>
      </c>
      <c r="H28" s="55"/>
      <c r="I28" s="64">
        <f t="shared" si="6"/>
      </c>
    </row>
    <row r="29" spans="1:9" s="34" customFormat="1" ht="13.5" customHeight="1">
      <c r="A29" s="33">
        <f t="shared" si="4"/>
      </c>
      <c r="B29" s="62"/>
      <c r="D29" s="35"/>
      <c r="F29" s="35"/>
      <c r="G29" s="46">
        <f t="shared" si="5"/>
      </c>
      <c r="H29" s="55"/>
      <c r="I29" s="64">
        <f t="shared" si="6"/>
      </c>
    </row>
    <row r="30" spans="1:9" s="34" customFormat="1" ht="13.5" customHeight="1">
      <c r="A30" s="33">
        <f t="shared" si="4"/>
      </c>
      <c r="B30" s="62"/>
      <c r="D30" s="35"/>
      <c r="F30" s="35"/>
      <c r="G30" s="46">
        <f t="shared" si="5"/>
      </c>
      <c r="H30" s="55"/>
      <c r="I30" s="64">
        <f t="shared" si="6"/>
      </c>
    </row>
    <row r="31" spans="1:9" s="34" customFormat="1" ht="13.5" customHeight="1">
      <c r="A31" s="33">
        <f t="shared" si="4"/>
      </c>
      <c r="B31" s="62"/>
      <c r="D31" s="35"/>
      <c r="F31" s="35"/>
      <c r="G31" s="46">
        <f t="shared" si="5"/>
      </c>
      <c r="H31" s="55"/>
      <c r="I31" s="64">
        <f t="shared" si="6"/>
      </c>
    </row>
    <row r="32" spans="1:9" s="34" customFormat="1" ht="13.5" customHeight="1">
      <c r="A32" s="33">
        <f t="shared" si="4"/>
      </c>
      <c r="B32" s="62"/>
      <c r="D32" s="35"/>
      <c r="F32" s="35"/>
      <c r="G32" s="46">
        <f t="shared" si="5"/>
      </c>
      <c r="H32" s="55"/>
      <c r="I32" s="64">
        <f t="shared" si="6"/>
      </c>
    </row>
    <row r="33" spans="1:9" s="34" customFormat="1" ht="13.5" customHeight="1">
      <c r="A33" s="33">
        <f t="shared" si="4"/>
      </c>
      <c r="B33" s="62"/>
      <c r="D33" s="35"/>
      <c r="F33" s="35"/>
      <c r="G33" s="46">
        <f t="shared" si="5"/>
      </c>
      <c r="H33" s="55"/>
      <c r="I33" s="64">
        <f t="shared" si="6"/>
      </c>
    </row>
    <row r="34" spans="1:9" s="34" customFormat="1" ht="13.5" customHeight="1">
      <c r="A34" s="37">
        <f t="shared" si="4"/>
      </c>
      <c r="B34" s="63"/>
      <c r="C34" s="38"/>
      <c r="D34" s="39"/>
      <c r="E34" s="38"/>
      <c r="F34" s="39"/>
      <c r="G34" s="47">
        <f t="shared" si="5"/>
      </c>
      <c r="H34" s="56"/>
      <c r="I34" s="65">
        <f t="shared" si="6"/>
      </c>
    </row>
    <row r="35" spans="1:9" s="34" customFormat="1" ht="13.5" customHeight="1">
      <c r="A35" s="33">
        <f aca="true" t="shared" si="7" ref="A35:A49">IF(F35&gt;0,(ROW()-3)&amp;".","")</f>
      </c>
      <c r="B35" s="62"/>
      <c r="D35" s="35"/>
      <c r="F35" s="35"/>
      <c r="G35" s="46">
        <f aca="true" t="shared" si="8" ref="G35:G49">IF(H35=0,"",":")</f>
      </c>
      <c r="H35" s="55"/>
      <c r="I35" s="64">
        <f aca="true" t="shared" si="9" ref="I35:I49">IF(H35&lt;&gt;"",(INT(POWER(480-(F35*60+H35),1.85)*0.03768)),"")</f>
      </c>
    </row>
    <row r="36" spans="1:9" s="34" customFormat="1" ht="13.5" customHeight="1">
      <c r="A36" s="33">
        <f t="shared" si="7"/>
      </c>
      <c r="B36" s="62"/>
      <c r="D36" s="35"/>
      <c r="F36" s="35"/>
      <c r="G36" s="46">
        <f t="shared" si="8"/>
      </c>
      <c r="H36" s="55"/>
      <c r="I36" s="64">
        <f t="shared" si="9"/>
      </c>
    </row>
    <row r="37" spans="1:9" s="34" customFormat="1" ht="13.5" customHeight="1">
      <c r="A37" s="33">
        <f t="shared" si="7"/>
      </c>
      <c r="B37" s="62"/>
      <c r="D37" s="35"/>
      <c r="F37" s="35"/>
      <c r="G37" s="46">
        <f t="shared" si="8"/>
      </c>
      <c r="H37" s="55"/>
      <c r="I37" s="64">
        <f t="shared" si="9"/>
      </c>
    </row>
    <row r="38" spans="1:9" s="34" customFormat="1" ht="13.5" customHeight="1">
      <c r="A38" s="33">
        <f t="shared" si="7"/>
      </c>
      <c r="B38" s="62"/>
      <c r="D38" s="35"/>
      <c r="F38" s="35"/>
      <c r="G38" s="46">
        <f t="shared" si="8"/>
      </c>
      <c r="H38" s="55"/>
      <c r="I38" s="64">
        <f t="shared" si="9"/>
      </c>
    </row>
    <row r="39" spans="1:9" s="34" customFormat="1" ht="13.5" customHeight="1">
      <c r="A39" s="33">
        <f t="shared" si="7"/>
      </c>
      <c r="B39" s="62"/>
      <c r="D39" s="35"/>
      <c r="F39" s="35"/>
      <c r="G39" s="46">
        <f t="shared" si="8"/>
      </c>
      <c r="H39" s="55"/>
      <c r="I39" s="64">
        <f t="shared" si="9"/>
      </c>
    </row>
    <row r="40" spans="1:9" s="34" customFormat="1" ht="13.5" customHeight="1">
      <c r="A40" s="33">
        <f t="shared" si="7"/>
      </c>
      <c r="B40" s="62"/>
      <c r="D40" s="35"/>
      <c r="F40" s="35"/>
      <c r="G40" s="46">
        <f t="shared" si="8"/>
      </c>
      <c r="H40" s="55"/>
      <c r="I40" s="64">
        <f t="shared" si="9"/>
      </c>
    </row>
    <row r="41" spans="1:9" s="34" customFormat="1" ht="13.5" customHeight="1">
      <c r="A41" s="33">
        <f t="shared" si="7"/>
      </c>
      <c r="B41" s="62"/>
      <c r="D41" s="35"/>
      <c r="F41" s="35"/>
      <c r="G41" s="46">
        <f t="shared" si="8"/>
      </c>
      <c r="H41" s="55"/>
      <c r="I41" s="64">
        <f t="shared" si="9"/>
      </c>
    </row>
    <row r="42" spans="1:9" s="34" customFormat="1" ht="13.5" customHeight="1">
      <c r="A42" s="33">
        <f t="shared" si="7"/>
      </c>
      <c r="B42" s="62"/>
      <c r="D42" s="35"/>
      <c r="F42" s="35"/>
      <c r="G42" s="46">
        <f t="shared" si="8"/>
      </c>
      <c r="H42" s="55"/>
      <c r="I42" s="64">
        <f t="shared" si="9"/>
      </c>
    </row>
    <row r="43" spans="1:9" s="34" customFormat="1" ht="13.5" customHeight="1">
      <c r="A43" s="33">
        <f t="shared" si="7"/>
      </c>
      <c r="B43" s="62"/>
      <c r="D43" s="35"/>
      <c r="F43" s="35"/>
      <c r="G43" s="46">
        <f t="shared" si="8"/>
      </c>
      <c r="H43" s="55"/>
      <c r="I43" s="64">
        <f t="shared" si="9"/>
      </c>
    </row>
    <row r="44" spans="1:9" s="34" customFormat="1" ht="13.5" customHeight="1">
      <c r="A44" s="33">
        <f t="shared" si="7"/>
      </c>
      <c r="B44" s="62"/>
      <c r="D44" s="35"/>
      <c r="F44" s="35"/>
      <c r="G44" s="46">
        <f t="shared" si="8"/>
      </c>
      <c r="H44" s="55"/>
      <c r="I44" s="64">
        <f t="shared" si="9"/>
      </c>
    </row>
    <row r="45" spans="1:9" s="34" customFormat="1" ht="13.5" customHeight="1">
      <c r="A45" s="33">
        <f t="shared" si="7"/>
      </c>
      <c r="B45" s="62"/>
      <c r="D45" s="35"/>
      <c r="F45" s="35"/>
      <c r="G45" s="46">
        <f t="shared" si="8"/>
      </c>
      <c r="H45" s="55"/>
      <c r="I45" s="64">
        <f t="shared" si="9"/>
      </c>
    </row>
    <row r="46" spans="1:9" s="34" customFormat="1" ht="13.5" customHeight="1">
      <c r="A46" s="33">
        <f t="shared" si="7"/>
      </c>
      <c r="B46" s="62"/>
      <c r="D46" s="35"/>
      <c r="F46" s="35"/>
      <c r="G46" s="46">
        <f t="shared" si="8"/>
      </c>
      <c r="H46" s="55"/>
      <c r="I46" s="64">
        <f t="shared" si="9"/>
      </c>
    </row>
    <row r="47" spans="1:9" s="34" customFormat="1" ht="13.5" customHeight="1">
      <c r="A47" s="33">
        <f t="shared" si="7"/>
      </c>
      <c r="B47" s="62"/>
      <c r="D47" s="35"/>
      <c r="F47" s="35"/>
      <c r="G47" s="46">
        <f t="shared" si="8"/>
      </c>
      <c r="H47" s="55"/>
      <c r="I47" s="64">
        <f t="shared" si="9"/>
      </c>
    </row>
    <row r="48" spans="1:9" s="34" customFormat="1" ht="13.5" customHeight="1">
      <c r="A48" s="33">
        <f t="shared" si="7"/>
      </c>
      <c r="B48" s="62"/>
      <c r="D48" s="35"/>
      <c r="F48" s="35"/>
      <c r="G48" s="46">
        <f t="shared" si="8"/>
      </c>
      <c r="H48" s="55"/>
      <c r="I48" s="64">
        <f t="shared" si="9"/>
      </c>
    </row>
    <row r="49" spans="1:9" s="34" customFormat="1" ht="13.5" customHeight="1">
      <c r="A49" s="37">
        <f t="shared" si="7"/>
      </c>
      <c r="B49" s="63"/>
      <c r="C49" s="38"/>
      <c r="D49" s="39"/>
      <c r="E49" s="38"/>
      <c r="F49" s="39"/>
      <c r="G49" s="47">
        <f t="shared" si="8"/>
      </c>
      <c r="H49" s="56"/>
      <c r="I49" s="65">
        <f t="shared" si="9"/>
      </c>
    </row>
    <row r="50" spans="1:9" s="34" customFormat="1" ht="13.5" customHeight="1">
      <c r="A50" s="33">
        <f>IF(F50&gt;0,(ROW()-3)&amp;".","")</f>
      </c>
      <c r="B50" s="62"/>
      <c r="D50" s="35"/>
      <c r="F50" s="35"/>
      <c r="G50" s="46">
        <f>IF(H50=0,"",":")</f>
      </c>
      <c r="H50" s="55"/>
      <c r="I50" s="64">
        <f>IF(H50&lt;&gt;"",(INT(POWER(480-(F50*60+H50),1.85)*0.03768)),"")</f>
      </c>
    </row>
    <row r="51" spans="1:9" s="34" customFormat="1" ht="13.5" customHeight="1" thickBot="1">
      <c r="A51" s="41" t="str">
        <f>IF(F51&gt;0,(ROW()-3)&amp;".","")</f>
        <v>48.</v>
      </c>
      <c r="B51" s="67"/>
      <c r="C51" s="42"/>
      <c r="D51" s="43"/>
      <c r="E51" s="42"/>
      <c r="F51" s="43">
        <v>4</v>
      </c>
      <c r="G51" s="48" t="str">
        <f>IF(H51=0,"",":")</f>
        <v>:</v>
      </c>
      <c r="H51" s="57">
        <v>55</v>
      </c>
      <c r="I51" s="68">
        <f>IF(H51&lt;&gt;"",(INT(POWER(480-(F51*60+H51),1.85)*0.03768)),"")</f>
        <v>589</v>
      </c>
    </row>
  </sheetData>
  <sheetProtection/>
  <dataValidations count="3">
    <dataValidation allowBlank="1" showInputMessage="1" showErrorMessage="1" prompt="Buňka obsahuje vzorec, NEPŘEPSAT!" sqref="I4:I51"/>
    <dataValidation allowBlank="1" showInputMessage="1" showErrorMessage="1" prompt="Buňka obsahuje vzorec. Nevyplňovat!" sqref="A4:A51"/>
    <dataValidation type="whole" operator="lessThanOrEqual" allowBlank="1" showInputMessage="1" showErrorMessage="1" prompt="Dvojtečka se udělá sama, až napíšeš sekundy" sqref="G4:G51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2" width="5.25390625" style="0" customWidth="1"/>
    <col min="3" max="3" width="21.375" style="0" customWidth="1"/>
    <col min="4" max="4" width="13.125" style="23" customWidth="1"/>
    <col min="5" max="5" width="26.375" style="0" customWidth="1"/>
    <col min="6" max="6" width="10.625" style="23" customWidth="1"/>
    <col min="7" max="7" width="10.00390625" style="23" customWidth="1"/>
  </cols>
  <sheetData>
    <row r="2" spans="1:7" s="30" customFormat="1" ht="29.25" customHeight="1">
      <c r="A2" s="25" t="s">
        <v>33</v>
      </c>
      <c r="B2" s="25"/>
      <c r="C2" s="26"/>
      <c r="D2" s="32"/>
      <c r="E2" s="27"/>
      <c r="F2" s="28"/>
      <c r="G2" s="29" t="s">
        <v>38</v>
      </c>
    </row>
    <row r="3" spans="1:7" s="31" customFormat="1" ht="23.25" customHeight="1">
      <c r="A3" s="125"/>
      <c r="B3" s="129" t="s">
        <v>44</v>
      </c>
      <c r="C3" s="125" t="s">
        <v>27</v>
      </c>
      <c r="D3" s="126" t="s">
        <v>31</v>
      </c>
      <c r="E3" s="125" t="s">
        <v>45</v>
      </c>
      <c r="F3" s="128" t="s">
        <v>28</v>
      </c>
      <c r="G3" s="128" t="s">
        <v>29</v>
      </c>
    </row>
    <row r="4" spans="1:12" s="31" customFormat="1" ht="13.5" customHeight="1">
      <c r="A4" s="134" t="str">
        <f aca="true" t="shared" si="0" ref="A4:A19">IF(F4&gt;0,(ROW()-3)&amp;".","")</f>
        <v>1.</v>
      </c>
      <c r="B4" s="145"/>
      <c r="C4" s="135" t="s">
        <v>179</v>
      </c>
      <c r="D4" s="152">
        <v>35569</v>
      </c>
      <c r="E4" s="135" t="s">
        <v>145</v>
      </c>
      <c r="F4" s="147">
        <v>184</v>
      </c>
      <c r="G4" s="140">
        <f aca="true" t="shared" si="1" ref="G4:G17">IF(F4&gt;0,(INT(POWER(F4-75,1.42)*0.8465)),"")</f>
        <v>661</v>
      </c>
      <c r="H4" s="92" t="s">
        <v>53</v>
      </c>
      <c r="I4" s="93"/>
      <c r="J4" s="93"/>
      <c r="K4" s="93"/>
      <c r="L4" s="93"/>
    </row>
    <row r="5" spans="1:12" s="31" customFormat="1" ht="13.5" customHeight="1">
      <c r="A5" s="134" t="str">
        <f t="shared" si="0"/>
        <v>2.</v>
      </c>
      <c r="B5" s="145"/>
      <c r="C5" s="135" t="s">
        <v>183</v>
      </c>
      <c r="D5" s="152">
        <v>35696</v>
      </c>
      <c r="E5" s="135" t="s">
        <v>147</v>
      </c>
      <c r="F5" s="147">
        <v>176</v>
      </c>
      <c r="G5" s="140">
        <f t="shared" si="1"/>
        <v>593</v>
      </c>
      <c r="H5" s="93" t="s">
        <v>54</v>
      </c>
      <c r="I5" s="93"/>
      <c r="J5" s="93"/>
      <c r="K5" s="93"/>
      <c r="L5" s="93"/>
    </row>
    <row r="6" spans="1:12" s="31" customFormat="1" ht="13.5" customHeight="1">
      <c r="A6" s="134" t="str">
        <f t="shared" si="0"/>
        <v>3.</v>
      </c>
      <c r="B6" s="145"/>
      <c r="C6" s="135" t="s">
        <v>176</v>
      </c>
      <c r="D6" s="152">
        <v>35170</v>
      </c>
      <c r="E6" s="135" t="s">
        <v>146</v>
      </c>
      <c r="F6" s="147">
        <v>168</v>
      </c>
      <c r="G6" s="140">
        <f t="shared" si="1"/>
        <v>528</v>
      </c>
      <c r="H6" s="49" t="s">
        <v>43</v>
      </c>
      <c r="I6" s="49"/>
      <c r="J6" s="49"/>
      <c r="K6" s="49"/>
      <c r="L6" s="88"/>
    </row>
    <row r="7" spans="1:12" s="31" customFormat="1" ht="13.5" customHeight="1">
      <c r="A7" s="134" t="str">
        <f t="shared" si="0"/>
        <v>4.</v>
      </c>
      <c r="B7" s="145"/>
      <c r="C7" s="135" t="s">
        <v>174</v>
      </c>
      <c r="D7" s="152">
        <v>35523</v>
      </c>
      <c r="E7" s="135" t="s">
        <v>146</v>
      </c>
      <c r="F7" s="147">
        <v>168</v>
      </c>
      <c r="G7" s="140">
        <f t="shared" si="1"/>
        <v>528</v>
      </c>
      <c r="H7" s="94" t="s">
        <v>55</v>
      </c>
      <c r="I7" s="94"/>
      <c r="J7" s="94"/>
      <c r="K7" s="94"/>
      <c r="L7" s="88"/>
    </row>
    <row r="8" spans="1:12" s="31" customFormat="1" ht="13.5" customHeight="1">
      <c r="A8" s="134" t="str">
        <f t="shared" si="0"/>
        <v>5.</v>
      </c>
      <c r="B8" s="145"/>
      <c r="C8" s="135" t="s">
        <v>190</v>
      </c>
      <c r="D8" s="152">
        <v>34954</v>
      </c>
      <c r="E8" s="135" t="s">
        <v>145</v>
      </c>
      <c r="F8" s="147">
        <v>168</v>
      </c>
      <c r="G8" s="140">
        <f t="shared" si="1"/>
        <v>528</v>
      </c>
      <c r="H8" s="94" t="s">
        <v>56</v>
      </c>
      <c r="I8" s="94"/>
      <c r="J8" s="94"/>
      <c r="K8" s="94"/>
      <c r="L8" s="88"/>
    </row>
    <row r="9" spans="1:12" s="31" customFormat="1" ht="13.5" customHeight="1">
      <c r="A9" s="134" t="str">
        <f t="shared" si="0"/>
        <v>6.</v>
      </c>
      <c r="B9" s="145"/>
      <c r="C9" s="135" t="s">
        <v>140</v>
      </c>
      <c r="D9" s="152">
        <v>35968</v>
      </c>
      <c r="E9" s="135" t="s">
        <v>148</v>
      </c>
      <c r="F9" s="147">
        <v>164</v>
      </c>
      <c r="G9" s="140">
        <f t="shared" si="1"/>
        <v>496</v>
      </c>
      <c r="H9" s="49" t="s">
        <v>32</v>
      </c>
      <c r="I9" s="49"/>
      <c r="J9" s="49"/>
      <c r="K9" s="49"/>
      <c r="L9" s="88"/>
    </row>
    <row r="10" spans="1:7" s="31" customFormat="1" ht="13.5" customHeight="1">
      <c r="A10" s="134" t="str">
        <f t="shared" si="0"/>
        <v>7.</v>
      </c>
      <c r="B10" s="145"/>
      <c r="C10" s="135" t="s">
        <v>151</v>
      </c>
      <c r="D10" s="152">
        <v>28445</v>
      </c>
      <c r="E10" s="135" t="s">
        <v>147</v>
      </c>
      <c r="F10" s="147">
        <v>160</v>
      </c>
      <c r="G10" s="140">
        <f t="shared" si="1"/>
        <v>464</v>
      </c>
    </row>
    <row r="11" spans="1:7" s="31" customFormat="1" ht="13.5" customHeight="1">
      <c r="A11" s="134" t="str">
        <f t="shared" si="0"/>
        <v>8.</v>
      </c>
      <c r="B11" s="145"/>
      <c r="C11" s="135" t="s">
        <v>184</v>
      </c>
      <c r="D11" s="152">
        <v>34985</v>
      </c>
      <c r="E11" s="135" t="s">
        <v>147</v>
      </c>
      <c r="F11" s="147">
        <v>160</v>
      </c>
      <c r="G11" s="140">
        <f t="shared" si="1"/>
        <v>464</v>
      </c>
    </row>
    <row r="12" spans="1:7" s="31" customFormat="1" ht="13.5" customHeight="1">
      <c r="A12" s="134" t="str">
        <f t="shared" si="0"/>
        <v>9.</v>
      </c>
      <c r="B12" s="145"/>
      <c r="C12" s="135" t="s">
        <v>185</v>
      </c>
      <c r="D12" s="152">
        <v>36168</v>
      </c>
      <c r="E12" s="135" t="s">
        <v>148</v>
      </c>
      <c r="F12" s="147">
        <v>160</v>
      </c>
      <c r="G12" s="140">
        <f t="shared" si="1"/>
        <v>464</v>
      </c>
    </row>
    <row r="13" spans="1:7" s="31" customFormat="1" ht="13.5" customHeight="1">
      <c r="A13" s="134" t="str">
        <f t="shared" si="0"/>
        <v>10.</v>
      </c>
      <c r="B13" s="148"/>
      <c r="C13" s="148" t="s">
        <v>186</v>
      </c>
      <c r="D13" s="152">
        <v>34861</v>
      </c>
      <c r="E13" s="135" t="s">
        <v>146</v>
      </c>
      <c r="F13" s="147">
        <v>160</v>
      </c>
      <c r="G13" s="140">
        <f t="shared" si="1"/>
        <v>464</v>
      </c>
    </row>
    <row r="14" spans="1:7" s="31" customFormat="1" ht="13.5" customHeight="1">
      <c r="A14" s="134" t="str">
        <f t="shared" si="0"/>
        <v>11.</v>
      </c>
      <c r="B14" s="145"/>
      <c r="C14" s="135" t="s">
        <v>187</v>
      </c>
      <c r="D14" s="152">
        <v>36011</v>
      </c>
      <c r="E14" s="135" t="s">
        <v>121</v>
      </c>
      <c r="F14" s="147">
        <v>160</v>
      </c>
      <c r="G14" s="140">
        <f t="shared" si="1"/>
        <v>464</v>
      </c>
    </row>
    <row r="15" spans="1:7" s="31" customFormat="1" ht="13.5" customHeight="1">
      <c r="A15" s="134" t="str">
        <f t="shared" si="0"/>
        <v>12.</v>
      </c>
      <c r="B15" s="145"/>
      <c r="C15" s="135" t="s">
        <v>180</v>
      </c>
      <c r="D15" s="152">
        <v>35550</v>
      </c>
      <c r="E15" s="135" t="s">
        <v>145</v>
      </c>
      <c r="F15" s="147">
        <v>160</v>
      </c>
      <c r="G15" s="140">
        <f t="shared" si="1"/>
        <v>464</v>
      </c>
    </row>
    <row r="16" spans="1:7" s="31" customFormat="1" ht="13.5" customHeight="1">
      <c r="A16" s="134" t="str">
        <f t="shared" si="0"/>
        <v>13.</v>
      </c>
      <c r="B16" s="145"/>
      <c r="C16" s="135" t="s">
        <v>188</v>
      </c>
      <c r="D16" s="152">
        <v>34957</v>
      </c>
      <c r="E16" s="135" t="s">
        <v>121</v>
      </c>
      <c r="F16" s="147">
        <v>148</v>
      </c>
      <c r="G16" s="140">
        <f t="shared" si="1"/>
        <v>374</v>
      </c>
    </row>
    <row r="17" spans="1:7" s="31" customFormat="1" ht="13.5" customHeight="1">
      <c r="A17" s="134" t="str">
        <f t="shared" si="0"/>
        <v>14.</v>
      </c>
      <c r="B17" s="145"/>
      <c r="C17" s="135" t="s">
        <v>138</v>
      </c>
      <c r="D17" s="152">
        <v>34928</v>
      </c>
      <c r="E17" s="135" t="s">
        <v>124</v>
      </c>
      <c r="F17" s="147">
        <v>144</v>
      </c>
      <c r="G17" s="140">
        <f t="shared" si="1"/>
        <v>345</v>
      </c>
    </row>
    <row r="18" spans="1:7" s="31" customFormat="1" ht="13.5" customHeight="1">
      <c r="A18" s="134">
        <f t="shared" si="0"/>
      </c>
      <c r="B18" s="145"/>
      <c r="C18" s="135" t="s">
        <v>189</v>
      </c>
      <c r="D18" s="152">
        <v>34945</v>
      </c>
      <c r="E18" s="135" t="s">
        <v>121</v>
      </c>
      <c r="F18" s="147">
        <v>0</v>
      </c>
      <c r="G18" s="140">
        <v>0</v>
      </c>
    </row>
    <row r="19" spans="1:7" s="31" customFormat="1" ht="13.5" customHeight="1">
      <c r="A19" s="134">
        <f t="shared" si="0"/>
      </c>
      <c r="B19" s="145"/>
      <c r="C19" s="135" t="s">
        <v>191</v>
      </c>
      <c r="D19" s="152">
        <v>35236</v>
      </c>
      <c r="E19" s="135" t="s">
        <v>124</v>
      </c>
      <c r="F19" s="147">
        <v>0</v>
      </c>
      <c r="G19" s="140">
        <v>0</v>
      </c>
    </row>
    <row r="20" spans="1:7" s="31" customFormat="1" ht="13.5" customHeight="1">
      <c r="A20" s="33">
        <f aca="true" t="shared" si="2" ref="A20:A34">IF(F20&gt;0,(ROW()-3)&amp;".","")</f>
      </c>
      <c r="B20" s="62"/>
      <c r="C20" s="34"/>
      <c r="D20" s="35"/>
      <c r="E20" s="34"/>
      <c r="F20" s="35"/>
      <c r="G20" s="64">
        <f aca="true" t="shared" si="3" ref="G20:G51">IF(F20&gt;0,(INT(POWER(F20-75,1.42)*0.8465)),"")</f>
      </c>
    </row>
    <row r="21" spans="1:7" s="31" customFormat="1" ht="13.5" customHeight="1">
      <c r="A21" s="33">
        <f t="shared" si="2"/>
      </c>
      <c r="B21" s="62"/>
      <c r="C21" s="34"/>
      <c r="D21" s="35"/>
      <c r="E21" s="34"/>
      <c r="F21" s="35"/>
      <c r="G21" s="64">
        <f t="shared" si="3"/>
      </c>
    </row>
    <row r="22" spans="1:7" s="31" customFormat="1" ht="13.5" customHeight="1">
      <c r="A22" s="33">
        <f t="shared" si="2"/>
      </c>
      <c r="B22" s="62"/>
      <c r="C22" s="34"/>
      <c r="D22" s="35"/>
      <c r="E22" s="34"/>
      <c r="F22" s="35"/>
      <c r="G22" s="64">
        <f t="shared" si="3"/>
      </c>
    </row>
    <row r="23" spans="1:7" s="31" customFormat="1" ht="13.5" customHeight="1">
      <c r="A23" s="33">
        <f t="shared" si="2"/>
      </c>
      <c r="B23" s="62"/>
      <c r="C23" s="34"/>
      <c r="D23" s="35"/>
      <c r="E23" s="34"/>
      <c r="F23" s="35"/>
      <c r="G23" s="64">
        <f t="shared" si="3"/>
      </c>
    </row>
    <row r="24" spans="1:7" s="31" customFormat="1" ht="13.5" customHeight="1">
      <c r="A24" s="33">
        <f t="shared" si="2"/>
      </c>
      <c r="B24" s="62"/>
      <c r="C24" s="34"/>
      <c r="D24" s="35"/>
      <c r="E24" s="34"/>
      <c r="F24" s="35"/>
      <c r="G24" s="64">
        <f t="shared" si="3"/>
      </c>
    </row>
    <row r="25" spans="1:7" s="31" customFormat="1" ht="13.5" customHeight="1">
      <c r="A25" s="33">
        <f t="shared" si="2"/>
      </c>
      <c r="B25" s="62"/>
      <c r="C25" s="34"/>
      <c r="D25" s="35"/>
      <c r="E25" s="34"/>
      <c r="F25" s="35"/>
      <c r="G25" s="64">
        <f t="shared" si="3"/>
      </c>
    </row>
    <row r="26" spans="1:7" s="31" customFormat="1" ht="13.5" customHeight="1">
      <c r="A26" s="33">
        <f t="shared" si="2"/>
      </c>
      <c r="B26" s="62"/>
      <c r="C26" s="34"/>
      <c r="D26" s="35"/>
      <c r="E26" s="34"/>
      <c r="F26" s="35"/>
      <c r="G26" s="64">
        <f t="shared" si="3"/>
      </c>
    </row>
    <row r="27" spans="1:7" s="31" customFormat="1" ht="13.5" customHeight="1">
      <c r="A27" s="33">
        <f t="shared" si="2"/>
      </c>
      <c r="B27" s="62"/>
      <c r="C27" s="34"/>
      <c r="D27" s="35"/>
      <c r="E27" s="34"/>
      <c r="F27" s="35"/>
      <c r="G27" s="64">
        <f t="shared" si="3"/>
      </c>
    </row>
    <row r="28" spans="1:7" s="31" customFormat="1" ht="13.5" customHeight="1">
      <c r="A28" s="33">
        <f t="shared" si="2"/>
      </c>
      <c r="B28" s="62"/>
      <c r="C28" s="34"/>
      <c r="D28" s="35"/>
      <c r="E28" s="34"/>
      <c r="F28" s="35"/>
      <c r="G28" s="64">
        <f t="shared" si="3"/>
      </c>
    </row>
    <row r="29" spans="1:7" s="31" customFormat="1" ht="13.5" customHeight="1">
      <c r="A29" s="33">
        <f t="shared" si="2"/>
      </c>
      <c r="B29" s="62"/>
      <c r="C29" s="34"/>
      <c r="D29" s="35"/>
      <c r="E29" s="34"/>
      <c r="F29" s="35"/>
      <c r="G29" s="64">
        <f t="shared" si="3"/>
      </c>
    </row>
    <row r="30" spans="1:7" s="31" customFormat="1" ht="13.5" customHeight="1">
      <c r="A30" s="33">
        <f t="shared" si="2"/>
      </c>
      <c r="B30" s="62"/>
      <c r="C30" s="34"/>
      <c r="D30" s="35"/>
      <c r="E30" s="34"/>
      <c r="F30" s="35"/>
      <c r="G30" s="64">
        <f t="shared" si="3"/>
      </c>
    </row>
    <row r="31" spans="1:7" s="31" customFormat="1" ht="13.5" customHeight="1">
      <c r="A31" s="33">
        <f t="shared" si="2"/>
      </c>
      <c r="B31" s="62"/>
      <c r="C31" s="34"/>
      <c r="D31" s="35"/>
      <c r="E31" s="34"/>
      <c r="F31" s="35"/>
      <c r="G31" s="64">
        <f t="shared" si="3"/>
      </c>
    </row>
    <row r="32" spans="1:7" s="31" customFormat="1" ht="13.5" customHeight="1">
      <c r="A32" s="33">
        <f t="shared" si="2"/>
      </c>
      <c r="B32" s="62"/>
      <c r="C32" s="34"/>
      <c r="D32" s="35"/>
      <c r="E32" s="34"/>
      <c r="F32" s="35"/>
      <c r="G32" s="64">
        <f t="shared" si="3"/>
      </c>
    </row>
    <row r="33" spans="1:7" s="31" customFormat="1" ht="13.5" customHeight="1">
      <c r="A33" s="33">
        <f t="shared" si="2"/>
      </c>
      <c r="B33" s="62"/>
      <c r="C33" s="34"/>
      <c r="D33" s="35"/>
      <c r="E33" s="34"/>
      <c r="F33" s="35"/>
      <c r="G33" s="64">
        <f t="shared" si="3"/>
      </c>
    </row>
    <row r="34" spans="1:7" s="31" customFormat="1" ht="13.5" customHeight="1">
      <c r="A34" s="37">
        <f t="shared" si="2"/>
      </c>
      <c r="B34" s="63"/>
      <c r="C34" s="38"/>
      <c r="D34" s="39"/>
      <c r="E34" s="38"/>
      <c r="F34" s="39"/>
      <c r="G34" s="65">
        <f t="shared" si="3"/>
      </c>
    </row>
    <row r="35" spans="1:7" s="31" customFormat="1" ht="13.5" customHeight="1">
      <c r="A35" s="33">
        <f aca="true" t="shared" si="4" ref="A35:A51">IF(F35&gt;0,(ROW()-3)&amp;".","")</f>
      </c>
      <c r="B35" s="62"/>
      <c r="C35" s="34"/>
      <c r="D35" s="35"/>
      <c r="E35" s="34"/>
      <c r="F35" s="35"/>
      <c r="G35" s="64">
        <f t="shared" si="3"/>
      </c>
    </row>
    <row r="36" spans="1:7" s="31" customFormat="1" ht="13.5" customHeight="1">
      <c r="A36" s="33">
        <f t="shared" si="4"/>
      </c>
      <c r="B36" s="62"/>
      <c r="C36" s="34"/>
      <c r="D36" s="35"/>
      <c r="E36" s="34"/>
      <c r="F36" s="35"/>
      <c r="G36" s="64">
        <f t="shared" si="3"/>
      </c>
    </row>
    <row r="37" spans="1:7" s="31" customFormat="1" ht="13.5" customHeight="1">
      <c r="A37" s="33">
        <f t="shared" si="4"/>
      </c>
      <c r="B37" s="62"/>
      <c r="C37" s="34"/>
      <c r="D37" s="35"/>
      <c r="E37" s="34"/>
      <c r="F37" s="35"/>
      <c r="G37" s="64">
        <f t="shared" si="3"/>
      </c>
    </row>
    <row r="38" spans="1:7" s="31" customFormat="1" ht="13.5" customHeight="1">
      <c r="A38" s="33">
        <f t="shared" si="4"/>
      </c>
      <c r="B38" s="62"/>
      <c r="C38" s="34"/>
      <c r="D38" s="35"/>
      <c r="E38" s="34"/>
      <c r="F38" s="35"/>
      <c r="G38" s="64">
        <f t="shared" si="3"/>
      </c>
    </row>
    <row r="39" spans="1:7" s="31" customFormat="1" ht="13.5" customHeight="1">
      <c r="A39" s="33">
        <f t="shared" si="4"/>
      </c>
      <c r="B39" s="62"/>
      <c r="C39" s="34"/>
      <c r="D39" s="35"/>
      <c r="E39" s="34"/>
      <c r="F39" s="35"/>
      <c r="G39" s="64">
        <f t="shared" si="3"/>
      </c>
    </row>
    <row r="40" spans="1:7" s="31" customFormat="1" ht="13.5" customHeight="1">
      <c r="A40" s="33">
        <f t="shared" si="4"/>
      </c>
      <c r="B40" s="62"/>
      <c r="C40" s="34"/>
      <c r="D40" s="35"/>
      <c r="E40" s="34"/>
      <c r="F40" s="35"/>
      <c r="G40" s="64">
        <f t="shared" si="3"/>
      </c>
    </row>
    <row r="41" spans="1:7" s="31" customFormat="1" ht="13.5" customHeight="1">
      <c r="A41" s="33">
        <f t="shared" si="4"/>
      </c>
      <c r="B41" s="62"/>
      <c r="C41" s="34"/>
      <c r="D41" s="35"/>
      <c r="E41" s="34"/>
      <c r="F41" s="35"/>
      <c r="G41" s="64">
        <f t="shared" si="3"/>
      </c>
    </row>
    <row r="42" spans="1:7" s="31" customFormat="1" ht="13.5" customHeight="1">
      <c r="A42" s="33">
        <f t="shared" si="4"/>
      </c>
      <c r="B42" s="62"/>
      <c r="C42" s="34"/>
      <c r="D42" s="35"/>
      <c r="E42" s="34"/>
      <c r="F42" s="35"/>
      <c r="G42" s="64">
        <f t="shared" si="3"/>
      </c>
    </row>
    <row r="43" spans="1:7" s="31" customFormat="1" ht="13.5" customHeight="1">
      <c r="A43" s="33">
        <f t="shared" si="4"/>
      </c>
      <c r="B43" s="62"/>
      <c r="C43" s="34"/>
      <c r="D43" s="35"/>
      <c r="E43" s="34"/>
      <c r="F43" s="35"/>
      <c r="G43" s="64">
        <f t="shared" si="3"/>
      </c>
    </row>
    <row r="44" spans="1:7" s="31" customFormat="1" ht="13.5" customHeight="1">
      <c r="A44" s="33">
        <f t="shared" si="4"/>
      </c>
      <c r="B44" s="62"/>
      <c r="C44" s="34"/>
      <c r="D44" s="35"/>
      <c r="E44" s="34"/>
      <c r="F44" s="35"/>
      <c r="G44" s="64">
        <f t="shared" si="3"/>
      </c>
    </row>
    <row r="45" spans="1:7" s="31" customFormat="1" ht="13.5" customHeight="1">
      <c r="A45" s="33">
        <f t="shared" si="4"/>
      </c>
      <c r="B45" s="62"/>
      <c r="C45" s="34"/>
      <c r="D45" s="35"/>
      <c r="E45" s="34"/>
      <c r="F45" s="35"/>
      <c r="G45" s="64">
        <f t="shared" si="3"/>
      </c>
    </row>
    <row r="46" spans="1:7" s="31" customFormat="1" ht="13.5" customHeight="1">
      <c r="A46" s="33">
        <f t="shared" si="4"/>
      </c>
      <c r="B46" s="62"/>
      <c r="C46" s="34"/>
      <c r="D46" s="35"/>
      <c r="E46" s="34"/>
      <c r="F46" s="35"/>
      <c r="G46" s="64">
        <f t="shared" si="3"/>
      </c>
    </row>
    <row r="47" spans="1:7" s="31" customFormat="1" ht="13.5" customHeight="1">
      <c r="A47" s="33">
        <f t="shared" si="4"/>
      </c>
      <c r="B47" s="62"/>
      <c r="C47" s="34"/>
      <c r="D47" s="35"/>
      <c r="E47" s="34"/>
      <c r="F47" s="35"/>
      <c r="G47" s="64">
        <f t="shared" si="3"/>
      </c>
    </row>
    <row r="48" spans="1:7" s="31" customFormat="1" ht="13.5" customHeight="1">
      <c r="A48" s="33">
        <f t="shared" si="4"/>
      </c>
      <c r="B48" s="62"/>
      <c r="C48" s="34"/>
      <c r="D48" s="35"/>
      <c r="E48" s="34"/>
      <c r="F48" s="35"/>
      <c r="G48" s="64">
        <f t="shared" si="3"/>
      </c>
    </row>
    <row r="49" spans="1:7" s="31" customFormat="1" ht="13.5" customHeight="1">
      <c r="A49" s="33">
        <f t="shared" si="4"/>
      </c>
      <c r="B49" s="62"/>
      <c r="C49" s="34"/>
      <c r="D49" s="35"/>
      <c r="E49" s="34"/>
      <c r="F49" s="35"/>
      <c r="G49" s="64">
        <f t="shared" si="3"/>
      </c>
    </row>
    <row r="50" spans="1:7" s="31" customFormat="1" ht="13.5" customHeight="1">
      <c r="A50" s="33">
        <f t="shared" si="4"/>
      </c>
      <c r="B50" s="62"/>
      <c r="C50" s="34"/>
      <c r="D50" s="35"/>
      <c r="E50" s="34"/>
      <c r="F50" s="35"/>
      <c r="G50" s="64">
        <f t="shared" si="3"/>
      </c>
    </row>
    <row r="51" spans="1:7" s="31" customFormat="1" ht="13.5" customHeight="1" thickBot="1">
      <c r="A51" s="41" t="str">
        <f t="shared" si="4"/>
        <v>48.</v>
      </c>
      <c r="B51" s="67"/>
      <c r="C51" s="42"/>
      <c r="D51" s="43"/>
      <c r="E51" s="42"/>
      <c r="F51" s="43">
        <v>185</v>
      </c>
      <c r="G51" s="68">
        <f t="shared" si="3"/>
        <v>670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D4" sqref="D4:D19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1.75390625" style="23" customWidth="1"/>
    <col min="5" max="5" width="26.375" style="0" customWidth="1"/>
    <col min="6" max="6" width="9.75390625" style="23" customWidth="1"/>
    <col min="7" max="7" width="10.875" style="23" customWidth="1"/>
  </cols>
  <sheetData>
    <row r="2" spans="1:7" s="30" customFormat="1" ht="29.25" customHeight="1">
      <c r="A2" s="25" t="s">
        <v>33</v>
      </c>
      <c r="B2" s="25"/>
      <c r="C2" s="26"/>
      <c r="D2" s="32"/>
      <c r="E2" s="27"/>
      <c r="F2" s="28"/>
      <c r="G2" s="29" t="s">
        <v>37</v>
      </c>
    </row>
    <row r="3" spans="1:7" s="31" customFormat="1" ht="23.25" customHeight="1">
      <c r="A3" s="125"/>
      <c r="B3" s="129" t="s">
        <v>44</v>
      </c>
      <c r="C3" s="125" t="s">
        <v>27</v>
      </c>
      <c r="D3" s="126" t="s">
        <v>31</v>
      </c>
      <c r="E3" s="125" t="s">
        <v>45</v>
      </c>
      <c r="F3" s="128" t="s">
        <v>28</v>
      </c>
      <c r="G3" s="128" t="s">
        <v>29</v>
      </c>
    </row>
    <row r="4" spans="1:12" s="34" customFormat="1" ht="13.5" customHeight="1">
      <c r="A4" s="134" t="str">
        <f aca="true" t="shared" si="0" ref="A4:A21">IF(F4&gt;0,(ROW()-3)&amp;".","")</f>
        <v>1.</v>
      </c>
      <c r="B4" s="145"/>
      <c r="C4" s="135" t="s">
        <v>131</v>
      </c>
      <c r="D4" s="152">
        <v>35553</v>
      </c>
      <c r="E4" s="135" t="s">
        <v>147</v>
      </c>
      <c r="F4" s="147">
        <v>628</v>
      </c>
      <c r="G4" s="140">
        <f aca="true" t="shared" si="1" ref="G4:G21">IF(F4&gt;0,(INT(POWER(F4-220,1.4)*0.14354)),"")</f>
        <v>648</v>
      </c>
      <c r="H4" s="92" t="s">
        <v>53</v>
      </c>
      <c r="I4" s="93"/>
      <c r="J4" s="93"/>
      <c r="K4" s="93"/>
      <c r="L4" s="93"/>
    </row>
    <row r="5" spans="1:12" s="34" customFormat="1" ht="13.5" customHeight="1">
      <c r="A5" s="134" t="str">
        <f t="shared" si="0"/>
        <v>2.</v>
      </c>
      <c r="B5" s="145"/>
      <c r="C5" s="135" t="s">
        <v>175</v>
      </c>
      <c r="D5" s="152">
        <v>34907</v>
      </c>
      <c r="E5" s="135" t="s">
        <v>146</v>
      </c>
      <c r="F5" s="147">
        <v>585</v>
      </c>
      <c r="G5" s="140">
        <f t="shared" si="1"/>
        <v>554</v>
      </c>
      <c r="H5" s="93" t="s">
        <v>54</v>
      </c>
      <c r="I5" s="93"/>
      <c r="J5" s="93"/>
      <c r="K5" s="93"/>
      <c r="L5" s="93"/>
    </row>
    <row r="6" spans="1:12" s="34" customFormat="1" ht="13.5" customHeight="1">
      <c r="A6" s="134" t="str">
        <f t="shared" si="0"/>
        <v>3.</v>
      </c>
      <c r="B6" s="145"/>
      <c r="C6" s="135" t="s">
        <v>177</v>
      </c>
      <c r="D6" s="152">
        <v>35691</v>
      </c>
      <c r="E6" s="135" t="s">
        <v>121</v>
      </c>
      <c r="F6" s="147">
        <v>570</v>
      </c>
      <c r="G6" s="140">
        <f t="shared" si="1"/>
        <v>523</v>
      </c>
      <c r="H6" s="49" t="s">
        <v>43</v>
      </c>
      <c r="I6" s="49"/>
      <c r="J6" s="49"/>
      <c r="K6" s="49"/>
      <c r="L6" s="88"/>
    </row>
    <row r="7" spans="1:12" s="34" customFormat="1" ht="13.5" customHeight="1">
      <c r="A7" s="134" t="str">
        <f t="shared" si="0"/>
        <v>4.</v>
      </c>
      <c r="B7" s="145"/>
      <c r="C7" s="135" t="s">
        <v>174</v>
      </c>
      <c r="D7" s="152">
        <v>35523</v>
      </c>
      <c r="E7" s="135" t="s">
        <v>146</v>
      </c>
      <c r="F7" s="147">
        <v>566</v>
      </c>
      <c r="G7" s="140">
        <f t="shared" si="1"/>
        <v>514</v>
      </c>
      <c r="H7" s="94" t="s">
        <v>55</v>
      </c>
      <c r="I7" s="94"/>
      <c r="J7" s="94"/>
      <c r="K7" s="94"/>
      <c r="L7" s="88"/>
    </row>
    <row r="8" spans="1:12" s="34" customFormat="1" ht="13.5" customHeight="1">
      <c r="A8" s="134" t="str">
        <f t="shared" si="0"/>
        <v>5.</v>
      </c>
      <c r="B8" s="145"/>
      <c r="C8" s="135" t="s">
        <v>176</v>
      </c>
      <c r="D8" s="152">
        <v>35170</v>
      </c>
      <c r="E8" s="135" t="s">
        <v>146</v>
      </c>
      <c r="F8" s="147">
        <v>561</v>
      </c>
      <c r="G8" s="140">
        <f t="shared" si="1"/>
        <v>504</v>
      </c>
      <c r="H8" s="94" t="s">
        <v>56</v>
      </c>
      <c r="I8" s="94"/>
      <c r="J8" s="94"/>
      <c r="K8" s="94"/>
      <c r="L8" s="88"/>
    </row>
    <row r="9" spans="1:12" s="34" customFormat="1" ht="13.5" customHeight="1">
      <c r="A9" s="134" t="str">
        <f t="shared" si="0"/>
        <v>6.</v>
      </c>
      <c r="B9" s="145"/>
      <c r="C9" s="135" t="s">
        <v>180</v>
      </c>
      <c r="D9" s="152">
        <v>35550</v>
      </c>
      <c r="E9" s="135" t="s">
        <v>145</v>
      </c>
      <c r="F9" s="147">
        <v>552</v>
      </c>
      <c r="G9" s="140">
        <f t="shared" si="1"/>
        <v>485</v>
      </c>
      <c r="H9" s="49" t="s">
        <v>32</v>
      </c>
      <c r="I9" s="49"/>
      <c r="J9" s="49"/>
      <c r="K9" s="49"/>
      <c r="L9" s="88"/>
    </row>
    <row r="10" spans="1:7" s="34" customFormat="1" ht="13.5" customHeight="1">
      <c r="A10" s="134" t="str">
        <f t="shared" si="0"/>
        <v>7.</v>
      </c>
      <c r="B10" s="145"/>
      <c r="C10" s="135" t="s">
        <v>178</v>
      </c>
      <c r="D10" s="152">
        <v>36196</v>
      </c>
      <c r="E10" s="135" t="s">
        <v>121</v>
      </c>
      <c r="F10" s="147">
        <v>551</v>
      </c>
      <c r="G10" s="140">
        <f t="shared" si="1"/>
        <v>483</v>
      </c>
    </row>
    <row r="11" spans="1:7" s="34" customFormat="1" ht="13.5" customHeight="1">
      <c r="A11" s="134" t="str">
        <f t="shared" si="0"/>
        <v>8.</v>
      </c>
      <c r="B11" s="145"/>
      <c r="C11" s="135" t="s">
        <v>182</v>
      </c>
      <c r="D11" s="152">
        <v>34970</v>
      </c>
      <c r="E11" s="135" t="s">
        <v>124</v>
      </c>
      <c r="F11" s="147">
        <v>547</v>
      </c>
      <c r="G11" s="140">
        <f t="shared" si="1"/>
        <v>475</v>
      </c>
    </row>
    <row r="12" spans="1:7" s="34" customFormat="1" ht="13.5" customHeight="1">
      <c r="A12" s="134" t="str">
        <f t="shared" si="0"/>
        <v>9.</v>
      </c>
      <c r="B12" s="145"/>
      <c r="C12" s="135" t="s">
        <v>130</v>
      </c>
      <c r="D12" s="152">
        <v>34993</v>
      </c>
      <c r="E12" s="135" t="s">
        <v>121</v>
      </c>
      <c r="F12" s="147">
        <v>543</v>
      </c>
      <c r="G12" s="140">
        <f t="shared" si="1"/>
        <v>467</v>
      </c>
    </row>
    <row r="13" spans="1:7" s="34" customFormat="1" ht="13.5" customHeight="1">
      <c r="A13" s="134" t="str">
        <f t="shared" si="0"/>
        <v>10.</v>
      </c>
      <c r="B13" s="145"/>
      <c r="C13" s="135" t="s">
        <v>173</v>
      </c>
      <c r="D13" s="152">
        <v>35230</v>
      </c>
      <c r="E13" s="135" t="s">
        <v>148</v>
      </c>
      <c r="F13" s="147">
        <v>538</v>
      </c>
      <c r="G13" s="140">
        <f t="shared" si="1"/>
        <v>457</v>
      </c>
    </row>
    <row r="14" spans="1:7" s="34" customFormat="1" ht="13.5" customHeight="1">
      <c r="A14" s="134" t="str">
        <f t="shared" si="0"/>
        <v>11.</v>
      </c>
      <c r="B14" s="145"/>
      <c r="C14" s="135" t="s">
        <v>154</v>
      </c>
      <c r="D14" s="152">
        <v>35336</v>
      </c>
      <c r="E14" s="135" t="s">
        <v>145</v>
      </c>
      <c r="F14" s="147">
        <v>530</v>
      </c>
      <c r="G14" s="140">
        <f t="shared" si="1"/>
        <v>441</v>
      </c>
    </row>
    <row r="15" spans="1:7" s="34" customFormat="1" ht="13.5" customHeight="1">
      <c r="A15" s="134" t="str">
        <f t="shared" si="0"/>
        <v>12.</v>
      </c>
      <c r="B15" s="145"/>
      <c r="C15" s="135" t="s">
        <v>142</v>
      </c>
      <c r="D15" s="152">
        <v>35255</v>
      </c>
      <c r="E15" s="135" t="s">
        <v>147</v>
      </c>
      <c r="F15" s="147">
        <v>510</v>
      </c>
      <c r="G15" s="140">
        <f t="shared" si="1"/>
        <v>402</v>
      </c>
    </row>
    <row r="16" spans="1:7" s="34" customFormat="1" ht="13.5" customHeight="1">
      <c r="A16" s="134" t="str">
        <f t="shared" si="0"/>
        <v>13.</v>
      </c>
      <c r="B16" s="145"/>
      <c r="C16" s="135" t="s">
        <v>172</v>
      </c>
      <c r="D16" s="152">
        <v>34930</v>
      </c>
      <c r="E16" s="135" t="s">
        <v>147</v>
      </c>
      <c r="F16" s="147">
        <v>495</v>
      </c>
      <c r="G16" s="140">
        <f t="shared" si="1"/>
        <v>373</v>
      </c>
    </row>
    <row r="17" spans="1:7" s="34" customFormat="1" ht="13.5" customHeight="1">
      <c r="A17" s="134" t="str">
        <f t="shared" si="0"/>
        <v>14.</v>
      </c>
      <c r="B17" s="145"/>
      <c r="C17" s="135" t="s">
        <v>179</v>
      </c>
      <c r="D17" s="152">
        <v>35569</v>
      </c>
      <c r="E17" s="135" t="s">
        <v>145</v>
      </c>
      <c r="F17" s="147">
        <v>491</v>
      </c>
      <c r="G17" s="140">
        <f t="shared" si="1"/>
        <v>365</v>
      </c>
    </row>
    <row r="18" spans="1:7" s="34" customFormat="1" ht="13.5" customHeight="1">
      <c r="A18" s="134" t="str">
        <f t="shared" si="0"/>
        <v>15.</v>
      </c>
      <c r="B18" s="145"/>
      <c r="C18" s="135" t="s">
        <v>181</v>
      </c>
      <c r="D18" s="152">
        <v>34912</v>
      </c>
      <c r="E18" s="135" t="s">
        <v>124</v>
      </c>
      <c r="F18" s="147">
        <v>470</v>
      </c>
      <c r="G18" s="140">
        <f t="shared" si="1"/>
        <v>326</v>
      </c>
    </row>
    <row r="19" spans="1:7" s="34" customFormat="1" ht="13.5" customHeight="1">
      <c r="A19" s="134" t="str">
        <f t="shared" si="0"/>
        <v>16.</v>
      </c>
      <c r="B19" s="145"/>
      <c r="C19" s="135" t="s">
        <v>139</v>
      </c>
      <c r="D19" s="152">
        <v>36218</v>
      </c>
      <c r="E19" s="135" t="s">
        <v>148</v>
      </c>
      <c r="F19" s="147">
        <v>456</v>
      </c>
      <c r="G19" s="140">
        <f t="shared" si="1"/>
        <v>301</v>
      </c>
    </row>
    <row r="20" spans="1:7" s="34" customFormat="1" ht="13.5" customHeight="1">
      <c r="A20" s="133">
        <f t="shared" si="0"/>
      </c>
      <c r="B20" s="63"/>
      <c r="C20" s="38"/>
      <c r="D20" s="38"/>
      <c r="E20" s="38"/>
      <c r="F20" s="39"/>
      <c r="G20" s="65">
        <f t="shared" si="1"/>
      </c>
    </row>
    <row r="21" spans="1:7" s="34" customFormat="1" ht="13.5" customHeight="1">
      <c r="A21" s="33">
        <f t="shared" si="0"/>
      </c>
      <c r="B21" s="62"/>
      <c r="D21" s="35"/>
      <c r="F21" s="35"/>
      <c r="G21" s="64">
        <f t="shared" si="1"/>
      </c>
    </row>
    <row r="22" spans="1:7" s="34" customFormat="1" ht="13.5" customHeight="1">
      <c r="A22" s="33">
        <f aca="true" t="shared" si="2" ref="A22:A38">IF(F22&gt;0,(ROW()-3)&amp;".","")</f>
      </c>
      <c r="B22" s="62"/>
      <c r="D22" s="35"/>
      <c r="F22" s="35"/>
      <c r="G22" s="64">
        <f aca="true" t="shared" si="3" ref="G22:G51">IF(F22&gt;0,(INT(POWER(F22-220,1.4)*0.14354)),"")</f>
      </c>
    </row>
    <row r="23" spans="1:7" s="34" customFormat="1" ht="13.5" customHeight="1">
      <c r="A23" s="33">
        <f t="shared" si="2"/>
      </c>
      <c r="B23" s="62"/>
      <c r="D23" s="35"/>
      <c r="F23" s="35"/>
      <c r="G23" s="64">
        <f t="shared" si="3"/>
      </c>
    </row>
    <row r="24" spans="1:7" s="34" customFormat="1" ht="13.5" customHeight="1">
      <c r="A24" s="33">
        <f t="shared" si="2"/>
      </c>
      <c r="B24" s="62"/>
      <c r="D24" s="35"/>
      <c r="F24" s="35"/>
      <c r="G24" s="64">
        <f t="shared" si="3"/>
      </c>
    </row>
    <row r="25" spans="1:7" s="34" customFormat="1" ht="13.5" customHeight="1">
      <c r="A25" s="33">
        <f t="shared" si="2"/>
      </c>
      <c r="B25" s="62"/>
      <c r="D25" s="35"/>
      <c r="F25" s="35"/>
      <c r="G25" s="64">
        <f t="shared" si="3"/>
      </c>
    </row>
    <row r="26" spans="1:7" s="34" customFormat="1" ht="13.5" customHeight="1">
      <c r="A26" s="33">
        <f t="shared" si="2"/>
      </c>
      <c r="B26" s="62"/>
      <c r="D26" s="35"/>
      <c r="F26" s="35"/>
      <c r="G26" s="64">
        <f t="shared" si="3"/>
      </c>
    </row>
    <row r="27" spans="1:7" s="34" customFormat="1" ht="13.5" customHeight="1">
      <c r="A27" s="33">
        <f t="shared" si="2"/>
      </c>
      <c r="B27" s="62"/>
      <c r="D27" s="35"/>
      <c r="F27" s="35"/>
      <c r="G27" s="64">
        <f t="shared" si="3"/>
      </c>
    </row>
    <row r="28" spans="1:7" s="34" customFormat="1" ht="13.5" customHeight="1">
      <c r="A28" s="33">
        <f t="shared" si="2"/>
      </c>
      <c r="B28" s="62"/>
      <c r="D28" s="35"/>
      <c r="F28" s="35"/>
      <c r="G28" s="64">
        <f t="shared" si="3"/>
      </c>
    </row>
    <row r="29" spans="1:7" s="34" customFormat="1" ht="13.5" customHeight="1">
      <c r="A29" s="33">
        <f t="shared" si="2"/>
      </c>
      <c r="B29" s="62"/>
      <c r="D29" s="35"/>
      <c r="F29" s="35"/>
      <c r="G29" s="64">
        <f t="shared" si="3"/>
      </c>
    </row>
    <row r="30" spans="1:7" s="34" customFormat="1" ht="13.5" customHeight="1">
      <c r="A30" s="33">
        <f t="shared" si="2"/>
      </c>
      <c r="B30" s="62"/>
      <c r="D30" s="35"/>
      <c r="F30" s="35"/>
      <c r="G30" s="64">
        <f t="shared" si="3"/>
      </c>
    </row>
    <row r="31" spans="1:7" s="34" customFormat="1" ht="13.5" customHeight="1">
      <c r="A31" s="33">
        <f t="shared" si="2"/>
      </c>
      <c r="B31" s="62"/>
      <c r="D31" s="35"/>
      <c r="F31" s="35"/>
      <c r="G31" s="64">
        <f t="shared" si="3"/>
      </c>
    </row>
    <row r="32" spans="1:7" s="34" customFormat="1" ht="13.5" customHeight="1">
      <c r="A32" s="33">
        <f t="shared" si="2"/>
      </c>
      <c r="B32" s="62"/>
      <c r="D32" s="35"/>
      <c r="F32" s="35"/>
      <c r="G32" s="64">
        <f t="shared" si="3"/>
      </c>
    </row>
    <row r="33" spans="1:7" s="34" customFormat="1" ht="13.5" customHeight="1">
      <c r="A33" s="33">
        <f t="shared" si="2"/>
      </c>
      <c r="B33" s="62"/>
      <c r="D33" s="35"/>
      <c r="F33" s="35"/>
      <c r="G33" s="64">
        <f t="shared" si="3"/>
      </c>
    </row>
    <row r="34" spans="1:7" s="34" customFormat="1" ht="13.5" customHeight="1">
      <c r="A34" s="37">
        <f t="shared" si="2"/>
      </c>
      <c r="B34" s="63"/>
      <c r="C34" s="38"/>
      <c r="D34" s="39"/>
      <c r="E34" s="38"/>
      <c r="F34" s="39"/>
      <c r="G34" s="64">
        <f t="shared" si="3"/>
      </c>
    </row>
    <row r="35" spans="1:7" s="34" customFormat="1" ht="13.5" customHeight="1">
      <c r="A35" s="33">
        <f t="shared" si="2"/>
      </c>
      <c r="B35" s="62"/>
      <c r="D35" s="35"/>
      <c r="F35" s="35"/>
      <c r="G35" s="64">
        <f t="shared" si="3"/>
      </c>
    </row>
    <row r="36" spans="1:7" s="34" customFormat="1" ht="13.5" customHeight="1">
      <c r="A36" s="33">
        <f t="shared" si="2"/>
      </c>
      <c r="B36" s="62"/>
      <c r="D36" s="35"/>
      <c r="F36" s="35"/>
      <c r="G36" s="64">
        <f t="shared" si="3"/>
      </c>
    </row>
    <row r="37" spans="1:7" s="34" customFormat="1" ht="13.5" customHeight="1">
      <c r="A37" s="33">
        <f t="shared" si="2"/>
      </c>
      <c r="B37" s="62"/>
      <c r="D37" s="35"/>
      <c r="F37" s="35"/>
      <c r="G37" s="64">
        <f t="shared" si="3"/>
      </c>
    </row>
    <row r="38" spans="1:7" s="34" customFormat="1" ht="13.5" customHeight="1">
      <c r="A38" s="33">
        <f t="shared" si="2"/>
      </c>
      <c r="B38" s="62"/>
      <c r="D38" s="35"/>
      <c r="F38" s="35"/>
      <c r="G38" s="64">
        <f t="shared" si="3"/>
      </c>
    </row>
    <row r="39" spans="1:7" s="34" customFormat="1" ht="13.5" customHeight="1">
      <c r="A39" s="33">
        <f aca="true" t="shared" si="4" ref="A39:A51">IF(F39&gt;0,(ROW()-3)&amp;".","")</f>
      </c>
      <c r="B39" s="62"/>
      <c r="D39" s="35"/>
      <c r="F39" s="35"/>
      <c r="G39" s="64">
        <f t="shared" si="3"/>
      </c>
    </row>
    <row r="40" spans="1:7" s="34" customFormat="1" ht="13.5" customHeight="1">
      <c r="A40" s="33">
        <f t="shared" si="4"/>
      </c>
      <c r="B40" s="62"/>
      <c r="D40" s="35"/>
      <c r="F40" s="35"/>
      <c r="G40" s="64">
        <f t="shared" si="3"/>
      </c>
    </row>
    <row r="41" spans="1:7" s="34" customFormat="1" ht="13.5" customHeight="1">
      <c r="A41" s="33">
        <f t="shared" si="4"/>
      </c>
      <c r="B41" s="62"/>
      <c r="D41" s="35"/>
      <c r="F41" s="35"/>
      <c r="G41" s="64">
        <f t="shared" si="3"/>
      </c>
    </row>
    <row r="42" spans="1:7" s="34" customFormat="1" ht="13.5" customHeight="1">
      <c r="A42" s="33">
        <f t="shared" si="4"/>
      </c>
      <c r="B42" s="62"/>
      <c r="D42" s="35"/>
      <c r="F42" s="35"/>
      <c r="G42" s="64">
        <f t="shared" si="3"/>
      </c>
    </row>
    <row r="43" spans="1:7" s="34" customFormat="1" ht="13.5" customHeight="1">
      <c r="A43" s="33">
        <f t="shared" si="4"/>
      </c>
      <c r="B43" s="62"/>
      <c r="D43" s="35"/>
      <c r="F43" s="35"/>
      <c r="G43" s="64">
        <f t="shared" si="3"/>
      </c>
    </row>
    <row r="44" spans="1:7" s="34" customFormat="1" ht="13.5" customHeight="1">
      <c r="A44" s="33">
        <f t="shared" si="4"/>
      </c>
      <c r="B44" s="62"/>
      <c r="D44" s="35"/>
      <c r="F44" s="35"/>
      <c r="G44" s="64">
        <f t="shared" si="3"/>
      </c>
    </row>
    <row r="45" spans="1:7" s="34" customFormat="1" ht="13.5" customHeight="1">
      <c r="A45" s="33">
        <f t="shared" si="4"/>
      </c>
      <c r="B45" s="62"/>
      <c r="D45" s="35"/>
      <c r="F45" s="35"/>
      <c r="G45" s="64">
        <f t="shared" si="3"/>
      </c>
    </row>
    <row r="46" spans="1:7" s="34" customFormat="1" ht="13.5" customHeight="1">
      <c r="A46" s="33">
        <f t="shared" si="4"/>
      </c>
      <c r="B46" s="62"/>
      <c r="D46" s="35"/>
      <c r="F46" s="35"/>
      <c r="G46" s="64">
        <f t="shared" si="3"/>
      </c>
    </row>
    <row r="47" spans="1:7" s="34" customFormat="1" ht="13.5" customHeight="1">
      <c r="A47" s="33">
        <f t="shared" si="4"/>
      </c>
      <c r="B47" s="62"/>
      <c r="D47" s="35"/>
      <c r="F47" s="35"/>
      <c r="G47" s="64">
        <f t="shared" si="3"/>
      </c>
    </row>
    <row r="48" spans="1:7" s="34" customFormat="1" ht="13.5" customHeight="1">
      <c r="A48" s="33">
        <f t="shared" si="4"/>
      </c>
      <c r="B48" s="62"/>
      <c r="D48" s="35"/>
      <c r="F48" s="35"/>
      <c r="G48" s="64">
        <f t="shared" si="3"/>
      </c>
    </row>
    <row r="49" spans="1:7" s="34" customFormat="1" ht="13.5" customHeight="1">
      <c r="A49" s="33">
        <f t="shared" si="4"/>
      </c>
      <c r="B49" s="62"/>
      <c r="D49" s="35"/>
      <c r="F49" s="35"/>
      <c r="G49" s="64">
        <f t="shared" si="3"/>
      </c>
    </row>
    <row r="50" spans="1:7" s="34" customFormat="1" ht="13.5" customHeight="1">
      <c r="A50" s="33">
        <f t="shared" si="4"/>
      </c>
      <c r="B50" s="62"/>
      <c r="D50" s="35"/>
      <c r="F50" s="35"/>
      <c r="G50" s="64">
        <f t="shared" si="3"/>
      </c>
    </row>
    <row r="51" spans="1:7" s="34" customFormat="1" ht="13.5" customHeight="1">
      <c r="A51" s="37" t="str">
        <f t="shared" si="4"/>
        <v>48.</v>
      </c>
      <c r="B51" s="63"/>
      <c r="C51" s="38"/>
      <c r="D51" s="39"/>
      <c r="E51" s="38"/>
      <c r="F51" s="39">
        <v>555</v>
      </c>
      <c r="G51" s="64">
        <f t="shared" si="3"/>
        <v>492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D4" sqref="D4:D18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12.875" style="23" customWidth="1"/>
    <col min="5" max="5" width="26.375" style="0" customWidth="1"/>
    <col min="6" max="6" width="9.25390625" style="54" customWidth="1"/>
    <col min="7" max="7" width="9.125" style="23" customWidth="1"/>
  </cols>
  <sheetData>
    <row r="2" spans="1:7" s="30" customFormat="1" ht="29.25" customHeight="1">
      <c r="A2" s="25" t="s">
        <v>33</v>
      </c>
      <c r="B2" s="25"/>
      <c r="C2" s="26"/>
      <c r="D2" s="32"/>
      <c r="E2" s="27"/>
      <c r="F2" s="53"/>
      <c r="G2" s="29" t="s">
        <v>36</v>
      </c>
    </row>
    <row r="3" spans="1:7" s="31" customFormat="1" ht="23.25" customHeight="1">
      <c r="A3" s="125"/>
      <c r="B3" s="129" t="s">
        <v>44</v>
      </c>
      <c r="C3" s="125" t="s">
        <v>27</v>
      </c>
      <c r="D3" s="126" t="s">
        <v>31</v>
      </c>
      <c r="E3" s="125" t="s">
        <v>45</v>
      </c>
      <c r="F3" s="132" t="s">
        <v>28</v>
      </c>
      <c r="G3" s="128" t="s">
        <v>29</v>
      </c>
    </row>
    <row r="4" spans="1:12" s="31" customFormat="1" ht="13.5" customHeight="1">
      <c r="A4" s="134" t="str">
        <f aca="true" t="shared" si="0" ref="A4:A18">IF(F4&gt;0,(ROW()-3)&amp;".","")</f>
        <v>1.</v>
      </c>
      <c r="B4" s="145"/>
      <c r="C4" s="135" t="s">
        <v>177</v>
      </c>
      <c r="D4" s="152">
        <v>35691</v>
      </c>
      <c r="E4" s="135" t="s">
        <v>121</v>
      </c>
      <c r="F4" s="146">
        <v>12.8</v>
      </c>
      <c r="G4" s="140">
        <f aca="true" t="shared" si="1" ref="G4:G18">IF(F4&gt;0,(INT(POWER(F4-1.5,1.05)*51.39)),"")</f>
        <v>655</v>
      </c>
      <c r="H4" s="92" t="s">
        <v>53</v>
      </c>
      <c r="I4" s="93"/>
      <c r="J4" s="93"/>
      <c r="K4" s="93"/>
      <c r="L4" s="93"/>
    </row>
    <row r="5" spans="1:12" s="31" customFormat="1" ht="13.5" customHeight="1">
      <c r="A5" s="134" t="str">
        <f t="shared" si="0"/>
        <v>2.</v>
      </c>
      <c r="B5" s="145"/>
      <c r="C5" s="135" t="s">
        <v>175</v>
      </c>
      <c r="D5" s="152">
        <v>34907</v>
      </c>
      <c r="E5" s="135" t="s">
        <v>146</v>
      </c>
      <c r="F5" s="146">
        <v>12.7</v>
      </c>
      <c r="G5" s="140">
        <f t="shared" si="1"/>
        <v>649</v>
      </c>
      <c r="H5" s="93" t="s">
        <v>54</v>
      </c>
      <c r="I5" s="93"/>
      <c r="J5" s="93"/>
      <c r="K5" s="93"/>
      <c r="L5" s="93"/>
    </row>
    <row r="6" spans="1:12" s="31" customFormat="1" ht="13.5" customHeight="1">
      <c r="A6" s="134" t="str">
        <f t="shared" si="0"/>
        <v>3.</v>
      </c>
      <c r="B6" s="145"/>
      <c r="C6" s="135" t="s">
        <v>198</v>
      </c>
      <c r="D6" s="152">
        <v>35883</v>
      </c>
      <c r="E6" s="135" t="s">
        <v>148</v>
      </c>
      <c r="F6" s="146">
        <v>12.59</v>
      </c>
      <c r="G6" s="140">
        <f t="shared" si="1"/>
        <v>642</v>
      </c>
      <c r="H6" s="49" t="s">
        <v>43</v>
      </c>
      <c r="I6" s="49"/>
      <c r="J6" s="49"/>
      <c r="K6" s="49"/>
      <c r="L6" s="88"/>
    </row>
    <row r="7" spans="1:12" s="31" customFormat="1" ht="13.5" customHeight="1">
      <c r="A7" s="134" t="str">
        <f t="shared" si="0"/>
        <v>4.</v>
      </c>
      <c r="B7" s="145"/>
      <c r="C7" s="135" t="s">
        <v>183</v>
      </c>
      <c r="D7" s="152">
        <v>35696</v>
      </c>
      <c r="E7" s="135" t="s">
        <v>147</v>
      </c>
      <c r="F7" s="146">
        <v>12.56</v>
      </c>
      <c r="G7" s="140">
        <f t="shared" si="1"/>
        <v>640</v>
      </c>
      <c r="H7" s="94" t="s">
        <v>55</v>
      </c>
      <c r="I7" s="94"/>
      <c r="J7" s="94"/>
      <c r="K7" s="94"/>
      <c r="L7" s="88"/>
    </row>
    <row r="8" spans="1:12" s="31" customFormat="1" ht="13.5" customHeight="1">
      <c r="A8" s="134" t="str">
        <f t="shared" si="0"/>
        <v>5.</v>
      </c>
      <c r="B8" s="145"/>
      <c r="C8" s="135" t="s">
        <v>194</v>
      </c>
      <c r="D8" s="152">
        <v>35008</v>
      </c>
      <c r="E8" s="135" t="s">
        <v>145</v>
      </c>
      <c r="F8" s="146">
        <v>12.03</v>
      </c>
      <c r="G8" s="140">
        <f t="shared" si="1"/>
        <v>608</v>
      </c>
      <c r="H8" s="94" t="s">
        <v>56</v>
      </c>
      <c r="I8" s="94"/>
      <c r="J8" s="94"/>
      <c r="K8" s="94"/>
      <c r="L8" s="88"/>
    </row>
    <row r="9" spans="1:12" s="31" customFormat="1" ht="13.5" customHeight="1">
      <c r="A9" s="134" t="str">
        <f t="shared" si="0"/>
        <v>6.</v>
      </c>
      <c r="B9" s="145"/>
      <c r="C9" s="135" t="s">
        <v>193</v>
      </c>
      <c r="D9" s="152">
        <v>35260</v>
      </c>
      <c r="E9" s="135" t="s">
        <v>124</v>
      </c>
      <c r="F9" s="146">
        <v>11.83</v>
      </c>
      <c r="G9" s="140">
        <f t="shared" si="1"/>
        <v>596</v>
      </c>
      <c r="H9" s="49" t="s">
        <v>32</v>
      </c>
      <c r="I9" s="49"/>
      <c r="J9" s="49"/>
      <c r="K9" s="49"/>
      <c r="L9" s="88"/>
    </row>
    <row r="10" spans="1:7" s="31" customFormat="1" ht="13.5" customHeight="1">
      <c r="A10" s="134" t="str">
        <f t="shared" si="0"/>
        <v>7.</v>
      </c>
      <c r="B10" s="145"/>
      <c r="C10" s="135" t="s">
        <v>195</v>
      </c>
      <c r="D10" s="152">
        <v>35087</v>
      </c>
      <c r="E10" s="135" t="s">
        <v>121</v>
      </c>
      <c r="F10" s="146">
        <v>11.8</v>
      </c>
      <c r="G10" s="140">
        <f t="shared" si="1"/>
        <v>594</v>
      </c>
    </row>
    <row r="11" spans="1:7" s="31" customFormat="1" ht="13.5" customHeight="1">
      <c r="A11" s="134" t="str">
        <f t="shared" si="0"/>
        <v>8.</v>
      </c>
      <c r="B11" s="145"/>
      <c r="C11" s="135" t="s">
        <v>197</v>
      </c>
      <c r="D11" s="152">
        <v>34928</v>
      </c>
      <c r="E11" s="135" t="s">
        <v>148</v>
      </c>
      <c r="F11" s="146">
        <v>11.76</v>
      </c>
      <c r="G11" s="140">
        <f t="shared" si="1"/>
        <v>592</v>
      </c>
    </row>
    <row r="12" spans="1:7" s="31" customFormat="1" ht="13.5" customHeight="1">
      <c r="A12" s="134" t="str">
        <f t="shared" si="0"/>
        <v>9.</v>
      </c>
      <c r="B12" s="145"/>
      <c r="C12" s="135" t="s">
        <v>190</v>
      </c>
      <c r="D12" s="152">
        <v>34954</v>
      </c>
      <c r="E12" s="135" t="s">
        <v>145</v>
      </c>
      <c r="F12" s="146">
        <v>11.63</v>
      </c>
      <c r="G12" s="140">
        <f t="shared" si="1"/>
        <v>584</v>
      </c>
    </row>
    <row r="13" spans="1:7" s="31" customFormat="1" ht="13.5" customHeight="1">
      <c r="A13" s="134" t="str">
        <f t="shared" si="0"/>
        <v>10.</v>
      </c>
      <c r="B13" s="145"/>
      <c r="C13" s="135" t="s">
        <v>189</v>
      </c>
      <c r="D13" s="152">
        <v>34945</v>
      </c>
      <c r="E13" s="135" t="s">
        <v>121</v>
      </c>
      <c r="F13" s="146">
        <v>11.5</v>
      </c>
      <c r="G13" s="140">
        <f t="shared" si="1"/>
        <v>576</v>
      </c>
    </row>
    <row r="14" spans="1:7" s="31" customFormat="1" ht="13.5" customHeight="1">
      <c r="A14" s="134" t="str">
        <f t="shared" si="0"/>
        <v>11.</v>
      </c>
      <c r="B14" s="145"/>
      <c r="C14" s="135" t="s">
        <v>186</v>
      </c>
      <c r="D14" s="152">
        <v>34861</v>
      </c>
      <c r="E14" s="135" t="s">
        <v>146</v>
      </c>
      <c r="F14" s="146">
        <v>11.36</v>
      </c>
      <c r="G14" s="140">
        <f t="shared" si="1"/>
        <v>568</v>
      </c>
    </row>
    <row r="15" spans="1:7" s="31" customFormat="1" ht="13.5" customHeight="1">
      <c r="A15" s="134" t="str">
        <f t="shared" si="0"/>
        <v>12.</v>
      </c>
      <c r="B15" s="145"/>
      <c r="C15" s="135" t="s">
        <v>196</v>
      </c>
      <c r="D15" s="152">
        <v>35258</v>
      </c>
      <c r="E15" s="135" t="s">
        <v>146</v>
      </c>
      <c r="F15" s="146">
        <v>10.96</v>
      </c>
      <c r="G15" s="140">
        <f t="shared" si="1"/>
        <v>543</v>
      </c>
    </row>
    <row r="16" spans="1:7" s="31" customFormat="1" ht="13.5" customHeight="1">
      <c r="A16" s="134" t="str">
        <f t="shared" si="0"/>
        <v>13.</v>
      </c>
      <c r="B16" s="145"/>
      <c r="C16" s="135" t="s">
        <v>192</v>
      </c>
      <c r="D16" s="152">
        <v>35551</v>
      </c>
      <c r="E16" s="135" t="s">
        <v>124</v>
      </c>
      <c r="F16" s="146">
        <v>10.85</v>
      </c>
      <c r="G16" s="140">
        <f t="shared" si="1"/>
        <v>537</v>
      </c>
    </row>
    <row r="17" spans="1:7" s="31" customFormat="1" ht="13.5" customHeight="1">
      <c r="A17" s="134" t="str">
        <f t="shared" si="0"/>
        <v>14.</v>
      </c>
      <c r="B17" s="145"/>
      <c r="C17" s="135" t="s">
        <v>172</v>
      </c>
      <c r="D17" s="152">
        <v>34930</v>
      </c>
      <c r="E17" s="135" t="s">
        <v>147</v>
      </c>
      <c r="F17" s="146">
        <v>10.25</v>
      </c>
      <c r="G17" s="140">
        <f t="shared" si="1"/>
        <v>501</v>
      </c>
    </row>
    <row r="18" spans="1:7" s="31" customFormat="1" ht="13.5" customHeight="1">
      <c r="A18" s="134" t="str">
        <f t="shared" si="0"/>
        <v>15.</v>
      </c>
      <c r="B18" s="145"/>
      <c r="C18" s="135" t="s">
        <v>200</v>
      </c>
      <c r="D18" s="152">
        <v>34930</v>
      </c>
      <c r="E18" s="135" t="s">
        <v>147</v>
      </c>
      <c r="F18" s="146">
        <v>10.08</v>
      </c>
      <c r="G18" s="140">
        <f t="shared" si="1"/>
        <v>490</v>
      </c>
    </row>
    <row r="19" spans="1:7" s="31" customFormat="1" ht="13.5" customHeight="1">
      <c r="A19" s="133">
        <f aca="true" t="shared" si="2" ref="A19:A34">IF(F19&gt;0,(ROW()-3)&amp;".","")</f>
      </c>
      <c r="B19" s="63"/>
      <c r="C19" s="38"/>
      <c r="D19" s="123"/>
      <c r="E19" s="38"/>
      <c r="F19" s="56"/>
      <c r="G19" s="65">
        <f aca="true" t="shared" si="3" ref="G19:G51">IF(F19&gt;0,(INT(POWER(F19-1.5,1.05)*51.39)),"")</f>
      </c>
    </row>
    <row r="20" spans="1:7" s="31" customFormat="1" ht="13.5" customHeight="1">
      <c r="A20" s="33">
        <f t="shared" si="2"/>
      </c>
      <c r="B20" s="62"/>
      <c r="C20" s="34"/>
      <c r="D20" s="35"/>
      <c r="E20" s="34"/>
      <c r="F20" s="55"/>
      <c r="G20" s="64">
        <f t="shared" si="3"/>
      </c>
    </row>
    <row r="21" spans="1:7" s="31" customFormat="1" ht="13.5" customHeight="1">
      <c r="A21" s="33">
        <f t="shared" si="2"/>
      </c>
      <c r="B21" s="62"/>
      <c r="C21" s="34"/>
      <c r="D21" s="35"/>
      <c r="E21" s="34"/>
      <c r="F21" s="55"/>
      <c r="G21" s="64">
        <f t="shared" si="3"/>
      </c>
    </row>
    <row r="22" spans="1:7" s="31" customFormat="1" ht="13.5" customHeight="1">
      <c r="A22" s="33">
        <f t="shared" si="2"/>
      </c>
      <c r="B22" s="62"/>
      <c r="C22" s="34"/>
      <c r="D22" s="35"/>
      <c r="E22" s="34"/>
      <c r="F22" s="55"/>
      <c r="G22" s="64">
        <f t="shared" si="3"/>
      </c>
    </row>
    <row r="23" spans="1:7" s="31" customFormat="1" ht="13.5" customHeight="1">
      <c r="A23" s="33">
        <f t="shared" si="2"/>
      </c>
      <c r="B23" s="62"/>
      <c r="C23" s="34"/>
      <c r="D23" s="35"/>
      <c r="E23" s="34"/>
      <c r="F23" s="55"/>
      <c r="G23" s="64">
        <f t="shared" si="3"/>
      </c>
    </row>
    <row r="24" spans="1:7" s="31" customFormat="1" ht="13.5" customHeight="1">
      <c r="A24" s="33">
        <f t="shared" si="2"/>
      </c>
      <c r="B24" s="62"/>
      <c r="C24" s="34"/>
      <c r="D24" s="35"/>
      <c r="E24" s="34"/>
      <c r="F24" s="55"/>
      <c r="G24" s="64">
        <f t="shared" si="3"/>
      </c>
    </row>
    <row r="25" spans="1:7" s="31" customFormat="1" ht="13.5" customHeight="1">
      <c r="A25" s="33">
        <f t="shared" si="2"/>
      </c>
      <c r="B25" s="62"/>
      <c r="C25" s="34"/>
      <c r="D25" s="35"/>
      <c r="E25" s="34"/>
      <c r="F25" s="55"/>
      <c r="G25" s="64">
        <f t="shared" si="3"/>
      </c>
    </row>
    <row r="26" spans="1:7" s="31" customFormat="1" ht="13.5" customHeight="1">
      <c r="A26" s="33">
        <f t="shared" si="2"/>
      </c>
      <c r="B26" s="62"/>
      <c r="C26" s="34"/>
      <c r="D26" s="35"/>
      <c r="E26" s="34"/>
      <c r="F26" s="55"/>
      <c r="G26" s="64">
        <f t="shared" si="3"/>
      </c>
    </row>
    <row r="27" spans="1:7" s="31" customFormat="1" ht="13.5" customHeight="1">
      <c r="A27" s="33">
        <f t="shared" si="2"/>
      </c>
      <c r="B27" s="62"/>
      <c r="C27" s="34"/>
      <c r="D27" s="35"/>
      <c r="E27" s="34"/>
      <c r="F27" s="55"/>
      <c r="G27" s="64">
        <f t="shared" si="3"/>
      </c>
    </row>
    <row r="28" spans="1:7" s="31" customFormat="1" ht="13.5" customHeight="1">
      <c r="A28" s="33">
        <f t="shared" si="2"/>
      </c>
      <c r="B28" s="62"/>
      <c r="C28" s="34"/>
      <c r="D28" s="35"/>
      <c r="E28" s="34"/>
      <c r="F28" s="55"/>
      <c r="G28" s="64">
        <f t="shared" si="3"/>
      </c>
    </row>
    <row r="29" spans="1:7" s="31" customFormat="1" ht="13.5" customHeight="1">
      <c r="A29" s="33">
        <f t="shared" si="2"/>
      </c>
      <c r="B29" s="62"/>
      <c r="C29" s="34"/>
      <c r="D29" s="35"/>
      <c r="E29" s="34"/>
      <c r="F29" s="55"/>
      <c r="G29" s="64">
        <f t="shared" si="3"/>
      </c>
    </row>
    <row r="30" spans="1:7" s="31" customFormat="1" ht="13.5" customHeight="1">
      <c r="A30" s="33">
        <f t="shared" si="2"/>
      </c>
      <c r="B30" s="62"/>
      <c r="C30" s="34"/>
      <c r="D30" s="35"/>
      <c r="E30" s="34"/>
      <c r="F30" s="55"/>
      <c r="G30" s="64">
        <f t="shared" si="3"/>
      </c>
    </row>
    <row r="31" spans="1:7" s="31" customFormat="1" ht="13.5" customHeight="1">
      <c r="A31" s="33">
        <f t="shared" si="2"/>
      </c>
      <c r="B31" s="62"/>
      <c r="C31" s="34"/>
      <c r="D31" s="35"/>
      <c r="E31" s="34"/>
      <c r="F31" s="55"/>
      <c r="G31" s="64">
        <f t="shared" si="3"/>
      </c>
    </row>
    <row r="32" spans="1:7" s="31" customFormat="1" ht="13.5" customHeight="1">
      <c r="A32" s="33">
        <f t="shared" si="2"/>
      </c>
      <c r="B32" s="62"/>
      <c r="C32" s="34"/>
      <c r="D32" s="35"/>
      <c r="E32" s="34"/>
      <c r="F32" s="55"/>
      <c r="G32" s="64">
        <f t="shared" si="3"/>
      </c>
    </row>
    <row r="33" spans="1:7" s="31" customFormat="1" ht="13.5" customHeight="1">
      <c r="A33" s="33">
        <f t="shared" si="2"/>
      </c>
      <c r="B33" s="62"/>
      <c r="C33" s="34"/>
      <c r="D33" s="35"/>
      <c r="E33" s="34"/>
      <c r="F33" s="55"/>
      <c r="G33" s="64">
        <f t="shared" si="3"/>
      </c>
    </row>
    <row r="34" spans="1:7" s="31" customFormat="1" ht="13.5" customHeight="1">
      <c r="A34" s="37">
        <f t="shared" si="2"/>
      </c>
      <c r="B34" s="63"/>
      <c r="C34" s="38"/>
      <c r="D34" s="39"/>
      <c r="E34" s="38"/>
      <c r="F34" s="56"/>
      <c r="G34" s="65">
        <f t="shared" si="3"/>
      </c>
    </row>
    <row r="35" spans="1:7" s="31" customFormat="1" ht="13.5" customHeight="1">
      <c r="A35" s="33">
        <f aca="true" t="shared" si="4" ref="A35:A51">IF(F35&gt;0,(ROW()-3)&amp;".","")</f>
      </c>
      <c r="B35" s="62"/>
      <c r="C35" s="34"/>
      <c r="D35" s="35"/>
      <c r="E35" s="34"/>
      <c r="F35" s="55"/>
      <c r="G35" s="64">
        <f t="shared" si="3"/>
      </c>
    </row>
    <row r="36" spans="1:7" s="31" customFormat="1" ht="13.5" customHeight="1">
      <c r="A36" s="33">
        <f t="shared" si="4"/>
      </c>
      <c r="B36" s="62"/>
      <c r="C36" s="34"/>
      <c r="D36" s="35"/>
      <c r="E36" s="34"/>
      <c r="F36" s="55"/>
      <c r="G36" s="64">
        <f t="shared" si="3"/>
      </c>
    </row>
    <row r="37" spans="1:7" s="31" customFormat="1" ht="13.5" customHeight="1">
      <c r="A37" s="33">
        <f t="shared" si="4"/>
      </c>
      <c r="B37" s="62"/>
      <c r="C37" s="34"/>
      <c r="D37" s="35"/>
      <c r="E37" s="34"/>
      <c r="F37" s="55"/>
      <c r="G37" s="64">
        <f t="shared" si="3"/>
      </c>
    </row>
    <row r="38" spans="1:7" s="31" customFormat="1" ht="13.5" customHeight="1">
      <c r="A38" s="33">
        <f t="shared" si="4"/>
      </c>
      <c r="B38" s="62"/>
      <c r="C38" s="34"/>
      <c r="D38" s="35"/>
      <c r="E38" s="34"/>
      <c r="F38" s="55"/>
      <c r="G38" s="64">
        <f t="shared" si="3"/>
      </c>
    </row>
    <row r="39" spans="1:7" s="31" customFormat="1" ht="13.5" customHeight="1">
      <c r="A39" s="33">
        <f t="shared" si="4"/>
      </c>
      <c r="B39" s="62"/>
      <c r="C39" s="34"/>
      <c r="D39" s="35"/>
      <c r="E39" s="34"/>
      <c r="F39" s="55"/>
      <c r="G39" s="64">
        <f t="shared" si="3"/>
      </c>
    </row>
    <row r="40" spans="1:7" s="31" customFormat="1" ht="13.5" customHeight="1">
      <c r="A40" s="33">
        <f t="shared" si="4"/>
      </c>
      <c r="B40" s="62"/>
      <c r="C40" s="34"/>
      <c r="D40" s="35"/>
      <c r="E40" s="34"/>
      <c r="F40" s="55"/>
      <c r="G40" s="64">
        <f t="shared" si="3"/>
      </c>
    </row>
    <row r="41" spans="1:7" s="31" customFormat="1" ht="13.5" customHeight="1">
      <c r="A41" s="33">
        <f t="shared" si="4"/>
      </c>
      <c r="B41" s="62"/>
      <c r="C41" s="34"/>
      <c r="D41" s="35"/>
      <c r="E41" s="34"/>
      <c r="F41" s="55"/>
      <c r="G41" s="64">
        <f t="shared" si="3"/>
      </c>
    </row>
    <row r="42" spans="1:7" s="31" customFormat="1" ht="13.5" customHeight="1">
      <c r="A42" s="33">
        <f t="shared" si="4"/>
      </c>
      <c r="B42" s="62"/>
      <c r="C42" s="34"/>
      <c r="D42" s="35"/>
      <c r="E42" s="34"/>
      <c r="F42" s="55"/>
      <c r="G42" s="64">
        <f t="shared" si="3"/>
      </c>
    </row>
    <row r="43" spans="1:7" s="31" customFormat="1" ht="13.5" customHeight="1">
      <c r="A43" s="33">
        <f t="shared" si="4"/>
      </c>
      <c r="B43" s="62"/>
      <c r="C43" s="34"/>
      <c r="D43" s="35"/>
      <c r="E43" s="34"/>
      <c r="F43" s="55"/>
      <c r="G43" s="64">
        <f t="shared" si="3"/>
      </c>
    </row>
    <row r="44" spans="1:7" s="31" customFormat="1" ht="13.5" customHeight="1">
      <c r="A44" s="33">
        <f t="shared" si="4"/>
      </c>
      <c r="B44" s="62"/>
      <c r="C44" s="34"/>
      <c r="D44" s="35"/>
      <c r="E44" s="34"/>
      <c r="F44" s="55"/>
      <c r="G44" s="64">
        <f t="shared" si="3"/>
      </c>
    </row>
    <row r="45" spans="1:7" s="31" customFormat="1" ht="13.5" customHeight="1">
      <c r="A45" s="33">
        <f t="shared" si="4"/>
      </c>
      <c r="B45" s="62"/>
      <c r="C45" s="34"/>
      <c r="D45" s="35"/>
      <c r="E45" s="34"/>
      <c r="F45" s="55"/>
      <c r="G45" s="64">
        <f t="shared" si="3"/>
      </c>
    </row>
    <row r="46" spans="1:7" s="31" customFormat="1" ht="13.5" customHeight="1">
      <c r="A46" s="33">
        <f t="shared" si="4"/>
      </c>
      <c r="B46" s="62"/>
      <c r="C46" s="34"/>
      <c r="D46" s="35"/>
      <c r="E46" s="34"/>
      <c r="F46" s="55"/>
      <c r="G46" s="64">
        <f t="shared" si="3"/>
      </c>
    </row>
    <row r="47" spans="1:7" s="31" customFormat="1" ht="13.5" customHeight="1">
      <c r="A47" s="33">
        <f t="shared" si="4"/>
      </c>
      <c r="B47" s="62"/>
      <c r="C47" s="34"/>
      <c r="D47" s="35"/>
      <c r="E47" s="34"/>
      <c r="F47" s="55"/>
      <c r="G47" s="64">
        <f t="shared" si="3"/>
      </c>
    </row>
    <row r="48" spans="1:7" s="31" customFormat="1" ht="13.5" customHeight="1">
      <c r="A48" s="33">
        <f t="shared" si="4"/>
      </c>
      <c r="B48" s="62"/>
      <c r="C48" s="34"/>
      <c r="D48" s="35"/>
      <c r="E48" s="34"/>
      <c r="F48" s="55"/>
      <c r="G48" s="64">
        <f t="shared" si="3"/>
      </c>
    </row>
    <row r="49" spans="1:7" s="31" customFormat="1" ht="13.5" customHeight="1">
      <c r="A49" s="33">
        <f t="shared" si="4"/>
      </c>
      <c r="B49" s="62"/>
      <c r="C49" s="34"/>
      <c r="D49" s="35"/>
      <c r="E49" s="34"/>
      <c r="F49" s="55"/>
      <c r="G49" s="64">
        <f t="shared" si="3"/>
      </c>
    </row>
    <row r="50" spans="1:7" s="31" customFormat="1" ht="13.5" customHeight="1">
      <c r="A50" s="33">
        <f t="shared" si="4"/>
      </c>
      <c r="B50" s="62"/>
      <c r="C50" s="34"/>
      <c r="D50" s="35"/>
      <c r="E50" s="34"/>
      <c r="F50" s="55"/>
      <c r="G50" s="64">
        <f t="shared" si="3"/>
      </c>
    </row>
    <row r="51" spans="1:7" s="31" customFormat="1" ht="13.5" customHeight="1" thickBot="1">
      <c r="A51" s="41" t="str">
        <f t="shared" si="4"/>
        <v>48.</v>
      </c>
      <c r="B51" s="67"/>
      <c r="C51" s="42"/>
      <c r="D51" s="43"/>
      <c r="E51" s="42"/>
      <c r="F51" s="57">
        <v>12</v>
      </c>
      <c r="G51" s="68">
        <f t="shared" si="3"/>
        <v>606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2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38.625" style="0" customWidth="1"/>
    <col min="4" max="4" width="4.375" style="23" customWidth="1"/>
    <col min="5" max="5" width="1.00390625" style="23" customWidth="1"/>
    <col min="6" max="6" width="5.875" style="59" customWidth="1"/>
    <col min="7" max="7" width="8.625" style="23" customWidth="1"/>
  </cols>
  <sheetData>
    <row r="2" spans="1:7" s="30" customFormat="1" ht="29.25" customHeight="1">
      <c r="A2" s="25" t="s">
        <v>34</v>
      </c>
      <c r="B2" s="26"/>
      <c r="C2" s="27"/>
      <c r="D2" s="28"/>
      <c r="E2" s="28"/>
      <c r="F2" s="58"/>
      <c r="G2" s="29" t="s">
        <v>35</v>
      </c>
    </row>
    <row r="3" spans="1:7" s="31" customFormat="1" ht="23.25" customHeight="1">
      <c r="A3" s="125"/>
      <c r="B3" s="125" t="s">
        <v>45</v>
      </c>
      <c r="C3" s="125" t="s">
        <v>42</v>
      </c>
      <c r="D3" s="130"/>
      <c r="E3" s="128" t="s">
        <v>28</v>
      </c>
      <c r="F3" s="131"/>
      <c r="G3" s="128" t="s">
        <v>29</v>
      </c>
    </row>
    <row r="4" spans="1:12" s="31" customFormat="1" ht="18" customHeight="1">
      <c r="A4" s="134" t="s">
        <v>59</v>
      </c>
      <c r="B4" s="135" t="s">
        <v>147</v>
      </c>
      <c r="C4" s="136" t="s">
        <v>208</v>
      </c>
      <c r="D4" s="137">
        <v>2</v>
      </c>
      <c r="E4" s="138" t="str">
        <f aca="true" t="shared" si="0" ref="E4:E10">IF(F4=0,"",":")</f>
        <v>:</v>
      </c>
      <c r="F4" s="139">
        <v>11.06</v>
      </c>
      <c r="G4" s="140">
        <f aca="true" t="shared" si="1" ref="G4:G10">IF(F4&lt;&gt;"",(INT(POWER(305.5-(60*D4+F4),1.85)*0.08713)),"")</f>
        <v>1222</v>
      </c>
      <c r="H4" s="92" t="s">
        <v>53</v>
      </c>
      <c r="I4" s="93"/>
      <c r="J4" s="93"/>
      <c r="K4" s="93"/>
      <c r="L4" s="93"/>
    </row>
    <row r="5" spans="1:12" s="31" customFormat="1" ht="18" customHeight="1">
      <c r="A5" s="134" t="str">
        <f>IF(F4&lt;&gt;"",(ROW()-3)&amp;".","")</f>
        <v>2.</v>
      </c>
      <c r="B5" s="135" t="s">
        <v>203</v>
      </c>
      <c r="C5" s="136" t="s">
        <v>209</v>
      </c>
      <c r="D5" s="137">
        <v>2</v>
      </c>
      <c r="E5" s="138" t="str">
        <f t="shared" si="0"/>
        <v>:</v>
      </c>
      <c r="F5" s="139">
        <v>13.9</v>
      </c>
      <c r="G5" s="140">
        <f t="shared" si="1"/>
        <v>1185</v>
      </c>
      <c r="H5" s="93" t="s">
        <v>54</v>
      </c>
      <c r="I5" s="93"/>
      <c r="J5" s="93"/>
      <c r="K5" s="93"/>
      <c r="L5" s="93"/>
    </row>
    <row r="6" spans="1:12" s="31" customFormat="1" ht="18" customHeight="1">
      <c r="A6" s="134" t="str">
        <f>IF(D5&gt;0,(ROW()-3)&amp;".","")</f>
        <v>3.</v>
      </c>
      <c r="B6" s="135" t="s">
        <v>145</v>
      </c>
      <c r="C6" s="135" t="s">
        <v>206</v>
      </c>
      <c r="D6" s="137">
        <v>2</v>
      </c>
      <c r="E6" s="138" t="str">
        <f t="shared" si="0"/>
        <v>:</v>
      </c>
      <c r="F6" s="139">
        <v>14.46</v>
      </c>
      <c r="G6" s="140">
        <f t="shared" si="1"/>
        <v>1178</v>
      </c>
      <c r="H6" s="49" t="s">
        <v>43</v>
      </c>
      <c r="I6" s="49"/>
      <c r="J6" s="49"/>
      <c r="K6" s="49"/>
      <c r="L6" s="88"/>
    </row>
    <row r="7" spans="1:12" s="31" customFormat="1" ht="18" customHeight="1">
      <c r="A7" s="134" t="str">
        <f>IF(D6&gt;0,(ROW()-3)&amp;".","")</f>
        <v>4.</v>
      </c>
      <c r="B7" s="135" t="s">
        <v>121</v>
      </c>
      <c r="C7" s="136" t="s">
        <v>207</v>
      </c>
      <c r="D7" s="137">
        <v>2</v>
      </c>
      <c r="E7" s="138" t="str">
        <f t="shared" si="0"/>
        <v>:</v>
      </c>
      <c r="F7" s="139">
        <v>18.73</v>
      </c>
      <c r="G7" s="140">
        <f t="shared" si="1"/>
        <v>1124</v>
      </c>
      <c r="H7" s="94" t="s">
        <v>55</v>
      </c>
      <c r="I7" s="94"/>
      <c r="J7" s="94"/>
      <c r="K7" s="94"/>
      <c r="L7" s="88"/>
    </row>
    <row r="8" spans="1:12" s="31" customFormat="1" ht="18" customHeight="1">
      <c r="A8" s="134" t="str">
        <f>IF(D7&gt;0,(ROW()-3)&amp;".","")</f>
        <v>5.</v>
      </c>
      <c r="B8" s="135" t="s">
        <v>148</v>
      </c>
      <c r="C8" s="136" t="s">
        <v>210</v>
      </c>
      <c r="D8" s="137">
        <v>2</v>
      </c>
      <c r="E8" s="138" t="str">
        <f t="shared" si="0"/>
        <v>:</v>
      </c>
      <c r="F8" s="139">
        <v>22.63</v>
      </c>
      <c r="G8" s="140">
        <f t="shared" si="1"/>
        <v>1076</v>
      </c>
      <c r="H8" s="94" t="s">
        <v>56</v>
      </c>
      <c r="I8" s="94"/>
      <c r="J8" s="94"/>
      <c r="K8" s="94"/>
      <c r="L8" s="88"/>
    </row>
    <row r="9" spans="1:12" s="31" customFormat="1" ht="18" customHeight="1">
      <c r="A9" s="134" t="str">
        <f>IF(D8&gt;0,(ROW()-3)&amp;".","")</f>
        <v>6.</v>
      </c>
      <c r="B9" s="136" t="s">
        <v>204</v>
      </c>
      <c r="C9" s="141" t="s">
        <v>211</v>
      </c>
      <c r="D9" s="135">
        <v>2</v>
      </c>
      <c r="E9" s="138" t="str">
        <f t="shared" si="0"/>
        <v>:</v>
      </c>
      <c r="F9" s="142">
        <v>22.98</v>
      </c>
      <c r="G9" s="140">
        <f t="shared" si="1"/>
        <v>1072</v>
      </c>
      <c r="H9" s="49" t="s">
        <v>32</v>
      </c>
      <c r="I9" s="49"/>
      <c r="J9" s="49"/>
      <c r="K9" s="49"/>
      <c r="L9" s="88"/>
    </row>
    <row r="10" spans="1:7" s="31" customFormat="1" ht="18" customHeight="1">
      <c r="A10" s="134" t="str">
        <f>IF(D9&gt;0,(ROW()-3)&amp;".","")</f>
        <v>7.</v>
      </c>
      <c r="B10" s="135" t="s">
        <v>202</v>
      </c>
      <c r="C10" s="136" t="s">
        <v>205</v>
      </c>
      <c r="D10" s="143">
        <v>2</v>
      </c>
      <c r="E10" s="138" t="str">
        <f t="shared" si="0"/>
        <v>:</v>
      </c>
      <c r="F10" s="144">
        <v>29.42</v>
      </c>
      <c r="G10" s="140">
        <f t="shared" si="1"/>
        <v>995</v>
      </c>
    </row>
    <row r="11" spans="1:7" s="31" customFormat="1" ht="18" customHeight="1">
      <c r="A11" s="33">
        <f aca="true" t="shared" si="2" ref="A11:A31">IF(D11&gt;0,(ROW()-3)&amp;".","")</f>
      </c>
      <c r="B11" s="60"/>
      <c r="C11" s="34"/>
      <c r="D11" s="35"/>
      <c r="E11" s="46">
        <f aca="true" t="shared" si="3" ref="E11:E31">IF(F11=0,"",":")</f>
      </c>
      <c r="F11" s="89"/>
      <c r="G11" s="64">
        <f aca="true" t="shared" si="4" ref="G11:G31">IF(F11&lt;&gt;"",(INT(POWER(305.5-(60*D11+F11),1.85)*0.08713)),"")</f>
      </c>
    </row>
    <row r="12" spans="1:7" s="31" customFormat="1" ht="18" customHeight="1">
      <c r="A12" s="33">
        <f t="shared" si="2"/>
      </c>
      <c r="B12" s="60"/>
      <c r="C12" s="34"/>
      <c r="D12" s="35"/>
      <c r="E12" s="46">
        <f t="shared" si="3"/>
      </c>
      <c r="F12" s="89"/>
      <c r="G12" s="64">
        <f t="shared" si="4"/>
      </c>
    </row>
    <row r="13" spans="1:7" s="31" customFormat="1" ht="18" customHeight="1">
      <c r="A13" s="33">
        <f t="shared" si="2"/>
      </c>
      <c r="B13" s="60"/>
      <c r="C13" s="34"/>
      <c r="D13" s="35"/>
      <c r="E13" s="46">
        <f t="shared" si="3"/>
      </c>
      <c r="F13" s="89"/>
      <c r="G13" s="64">
        <f t="shared" si="4"/>
      </c>
    </row>
    <row r="14" spans="1:7" s="31" customFormat="1" ht="18" customHeight="1">
      <c r="A14" s="33">
        <f t="shared" si="2"/>
      </c>
      <c r="B14" s="60"/>
      <c r="C14" s="34"/>
      <c r="D14" s="35"/>
      <c r="E14" s="46">
        <f t="shared" si="3"/>
      </c>
      <c r="F14" s="89"/>
      <c r="G14" s="64">
        <f t="shared" si="4"/>
      </c>
    </row>
    <row r="15" spans="1:7" s="31" customFormat="1" ht="18" customHeight="1">
      <c r="A15" s="33">
        <f t="shared" si="2"/>
      </c>
      <c r="B15" s="60"/>
      <c r="C15" s="34"/>
      <c r="D15" s="35"/>
      <c r="E15" s="46">
        <f t="shared" si="3"/>
      </c>
      <c r="F15" s="89"/>
      <c r="G15" s="64">
        <f t="shared" si="4"/>
      </c>
    </row>
    <row r="16" spans="1:7" s="31" customFormat="1" ht="18" customHeight="1">
      <c r="A16" s="33">
        <f t="shared" si="2"/>
      </c>
      <c r="B16" s="60"/>
      <c r="C16" s="34"/>
      <c r="D16" s="35"/>
      <c r="E16" s="46">
        <f t="shared" si="3"/>
      </c>
      <c r="F16" s="89"/>
      <c r="G16" s="64">
        <f t="shared" si="4"/>
      </c>
    </row>
    <row r="17" spans="1:7" s="31" customFormat="1" ht="18" customHeight="1">
      <c r="A17" s="33">
        <f t="shared" si="2"/>
      </c>
      <c r="B17" s="60"/>
      <c r="C17" s="34"/>
      <c r="D17" s="35"/>
      <c r="E17" s="46">
        <f t="shared" si="3"/>
      </c>
      <c r="F17" s="89"/>
      <c r="G17" s="64">
        <f t="shared" si="4"/>
      </c>
    </row>
    <row r="18" spans="1:7" s="31" customFormat="1" ht="18" customHeight="1">
      <c r="A18" s="33">
        <f t="shared" si="2"/>
      </c>
      <c r="B18" s="60"/>
      <c r="C18" s="34"/>
      <c r="D18" s="35"/>
      <c r="E18" s="46">
        <f t="shared" si="3"/>
      </c>
      <c r="F18" s="89"/>
      <c r="G18" s="64">
        <f t="shared" si="4"/>
      </c>
    </row>
    <row r="19" spans="1:7" s="31" customFormat="1" ht="18" customHeight="1">
      <c r="A19" s="33">
        <f t="shared" si="2"/>
      </c>
      <c r="B19" s="60"/>
      <c r="C19" s="34"/>
      <c r="D19" s="35"/>
      <c r="E19" s="46">
        <f t="shared" si="3"/>
      </c>
      <c r="F19" s="89"/>
      <c r="G19" s="64">
        <f t="shared" si="4"/>
      </c>
    </row>
    <row r="20" spans="1:7" s="31" customFormat="1" ht="18" customHeight="1">
      <c r="A20" s="33">
        <f t="shared" si="2"/>
      </c>
      <c r="B20" s="60"/>
      <c r="C20" s="34"/>
      <c r="D20" s="35"/>
      <c r="E20" s="46">
        <f t="shared" si="3"/>
      </c>
      <c r="F20" s="89"/>
      <c r="G20" s="64">
        <f t="shared" si="4"/>
      </c>
    </row>
    <row r="21" spans="1:7" s="31" customFormat="1" ht="18" customHeight="1">
      <c r="A21" s="33">
        <f t="shared" si="2"/>
      </c>
      <c r="B21" s="60"/>
      <c r="C21" s="34"/>
      <c r="D21" s="35"/>
      <c r="E21" s="46">
        <f t="shared" si="3"/>
      </c>
      <c r="F21" s="89"/>
      <c r="G21" s="64">
        <f t="shared" si="4"/>
      </c>
    </row>
    <row r="22" spans="1:7" s="31" customFormat="1" ht="18" customHeight="1">
      <c r="A22" s="33">
        <f t="shared" si="2"/>
      </c>
      <c r="B22" s="60"/>
      <c r="C22" s="34"/>
      <c r="D22" s="35"/>
      <c r="E22" s="46">
        <f t="shared" si="3"/>
      </c>
      <c r="F22" s="89"/>
      <c r="G22" s="64">
        <f t="shared" si="4"/>
      </c>
    </row>
    <row r="23" spans="1:7" s="31" customFormat="1" ht="18" customHeight="1">
      <c r="A23" s="33">
        <f t="shared" si="2"/>
      </c>
      <c r="B23" s="60"/>
      <c r="C23" s="34"/>
      <c r="D23" s="35"/>
      <c r="E23" s="46">
        <f t="shared" si="3"/>
      </c>
      <c r="F23" s="89"/>
      <c r="G23" s="64">
        <f t="shared" si="4"/>
      </c>
    </row>
    <row r="24" spans="1:7" s="31" customFormat="1" ht="18" customHeight="1">
      <c r="A24" s="33">
        <f t="shared" si="2"/>
      </c>
      <c r="B24" s="60"/>
      <c r="C24" s="34"/>
      <c r="D24" s="35"/>
      <c r="E24" s="46">
        <f t="shared" si="3"/>
      </c>
      <c r="F24" s="89"/>
      <c r="G24" s="64">
        <f t="shared" si="4"/>
      </c>
    </row>
    <row r="25" spans="1:7" s="31" customFormat="1" ht="18" customHeight="1">
      <c r="A25" s="33">
        <f t="shared" si="2"/>
      </c>
      <c r="B25" s="60"/>
      <c r="C25" s="34"/>
      <c r="D25" s="35"/>
      <c r="E25" s="46">
        <f t="shared" si="3"/>
      </c>
      <c r="F25" s="89"/>
      <c r="G25" s="64">
        <f t="shared" si="4"/>
      </c>
    </row>
    <row r="26" spans="1:7" s="31" customFormat="1" ht="18" customHeight="1">
      <c r="A26" s="33">
        <f t="shared" si="2"/>
      </c>
      <c r="B26" s="60"/>
      <c r="C26" s="34"/>
      <c r="D26" s="35"/>
      <c r="E26" s="46">
        <f t="shared" si="3"/>
      </c>
      <c r="F26" s="89"/>
      <c r="G26" s="64">
        <f t="shared" si="4"/>
      </c>
    </row>
    <row r="27" spans="1:7" s="31" customFormat="1" ht="18" customHeight="1">
      <c r="A27" s="33">
        <f t="shared" si="2"/>
      </c>
      <c r="B27" s="60"/>
      <c r="C27" s="34"/>
      <c r="D27" s="35"/>
      <c r="E27" s="46">
        <f t="shared" si="3"/>
      </c>
      <c r="F27" s="89"/>
      <c r="G27" s="64">
        <f t="shared" si="4"/>
      </c>
    </row>
    <row r="28" spans="1:7" s="31" customFormat="1" ht="18" customHeight="1">
      <c r="A28" s="33">
        <f t="shared" si="2"/>
      </c>
      <c r="B28" s="60"/>
      <c r="C28" s="34"/>
      <c r="D28" s="35"/>
      <c r="E28" s="46">
        <f t="shared" si="3"/>
      </c>
      <c r="F28" s="89"/>
      <c r="G28" s="64">
        <f t="shared" si="4"/>
      </c>
    </row>
    <row r="29" spans="1:7" s="31" customFormat="1" ht="18" customHeight="1">
      <c r="A29" s="33">
        <f t="shared" si="2"/>
      </c>
      <c r="B29" s="60"/>
      <c r="C29" s="34"/>
      <c r="D29" s="35"/>
      <c r="E29" s="46">
        <f t="shared" si="3"/>
      </c>
      <c r="F29" s="89"/>
      <c r="G29" s="64">
        <f t="shared" si="4"/>
      </c>
    </row>
    <row r="30" spans="1:7" s="31" customFormat="1" ht="18" customHeight="1">
      <c r="A30" s="33">
        <f t="shared" si="2"/>
      </c>
      <c r="B30" s="60"/>
      <c r="C30" s="34"/>
      <c r="D30" s="35"/>
      <c r="E30" s="46">
        <f t="shared" si="3"/>
      </c>
      <c r="F30" s="89"/>
      <c r="G30" s="64">
        <f t="shared" si="4"/>
      </c>
    </row>
    <row r="31" spans="1:7" s="31" customFormat="1" ht="18" customHeight="1">
      <c r="A31" s="37">
        <f t="shared" si="2"/>
      </c>
      <c r="B31" s="60"/>
      <c r="C31" s="38"/>
      <c r="D31" s="39"/>
      <c r="E31" s="47">
        <f t="shared" si="3"/>
      </c>
      <c r="F31" s="90"/>
      <c r="G31" s="65">
        <f t="shared" si="4"/>
      </c>
    </row>
    <row r="32" spans="1:7" s="31" customFormat="1" ht="18" customHeight="1" thickBot="1">
      <c r="A32" s="41" t="str">
        <f>IF(D32&gt;0,(ROW()-3)&amp;".","")</f>
        <v>29.</v>
      </c>
      <c r="B32" s="61"/>
      <c r="C32" s="42"/>
      <c r="D32" s="43">
        <v>2</v>
      </c>
      <c r="E32" s="48" t="str">
        <f>IF(F32=0,"",":")</f>
        <v>:</v>
      </c>
      <c r="F32" s="91">
        <v>12</v>
      </c>
      <c r="G32" s="68">
        <f>IF(F32&lt;&gt;"",(INT(POWER(305.5-(60*D32+F32),1.85)*0.08713)),"")</f>
        <v>1210</v>
      </c>
    </row>
  </sheetData>
  <sheetProtection/>
  <dataValidations count="3">
    <dataValidation allowBlank="1" showInputMessage="1" showErrorMessage="1" prompt="Buňka obsahuje vzorec, NEPŘEPSAT!" sqref="G4:G32"/>
    <dataValidation type="whole" operator="lessThanOrEqual" allowBlank="1" showInputMessage="1" showErrorMessage="1" prompt="Dvojtečka se udělá sama, až napíšeš sekundy" sqref="E4:E32">
      <formula1>0</formula1>
    </dataValidation>
    <dataValidation allowBlank="1" showInputMessage="1" showErrorMessage="1" prompt="Buňka obsahuje vzorec. Nevyplňovat!" sqref="A4:A32"/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Martin Mastný</cp:lastModifiedBy>
  <cp:lastPrinted>2014-09-23T10:42:38Z</cp:lastPrinted>
  <dcterms:created xsi:type="dcterms:W3CDTF">2002-10-02T19:58:51Z</dcterms:created>
  <dcterms:modified xsi:type="dcterms:W3CDTF">2014-09-24T09:07:45Z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