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22680" windowHeight="10020" tabRatio="874" activeTab="16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  <sheet name="S100m" sheetId="10" r:id="rId10"/>
    <sheet name="S400m" sheetId="11" r:id="rId11"/>
    <sheet name="S1500m" sheetId="12" r:id="rId12"/>
    <sheet name="Svyska" sheetId="13" r:id="rId13"/>
    <sheet name="Sdalka" sheetId="14" r:id="rId14"/>
    <sheet name="Skoule" sheetId="15" r:id="rId15"/>
    <sheet name="Sstafeta" sheetId="16" r:id="rId16"/>
    <sheet name="CELKEM dívky - běhy ručně" sheetId="17" r:id="rId17"/>
    <sheet name="60m" sheetId="18" r:id="rId18"/>
    <sheet name="200m" sheetId="19" r:id="rId19"/>
    <sheet name="800m" sheetId="20" r:id="rId20"/>
    <sheet name="výška (2)" sheetId="21" r:id="rId21"/>
    <sheet name="dálka (2)" sheetId="22" r:id="rId22"/>
    <sheet name="koule (2)" sheetId="23" r:id="rId23"/>
    <sheet name="štafeta (2)" sheetId="24" r:id="rId24"/>
    <sheet name="S60m" sheetId="25" r:id="rId25"/>
    <sheet name="S200m" sheetId="26" r:id="rId26"/>
    <sheet name="S800m" sheetId="27" r:id="rId27"/>
    <sheet name="Svyska (2)" sheetId="28" r:id="rId28"/>
    <sheet name="Sdalka (2)" sheetId="29" r:id="rId29"/>
    <sheet name="Skoule (2)" sheetId="30" r:id="rId30"/>
    <sheet name="Sstafeta (2)" sheetId="31" r:id="rId31"/>
  </sheets>
  <externalReferences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<sst xmlns="http://schemas.openxmlformats.org/spreadsheetml/2006/main" count="796" uniqueCount="296">
  <si>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</si>
  <si>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</si>
  <si>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</si>
  <si>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</si>
  <si>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</si>
  <si>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</si>
  <si>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</si>
  <si>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</si>
  <si>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</si>
  <si>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</si>
  <si>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</si>
  <si>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</si>
  <si>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</si>
  <si>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</si>
  <si>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</si>
  <si>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</si>
  <si>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</si>
  <si>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</si>
  <si>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</si>
  <si>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</si>
  <si>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</si>
  <si>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</si>
  <si>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</si>
  <si>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</si>
  <si>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</si>
  <si>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</si>
  <si>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</si>
  <si>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</si>
  <si>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</si>
  <si>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</si>
  <si>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</si>
  <si>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</si>
  <si>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</si>
  <si>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</si>
  <si>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</si>
  <si>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</si>
  <si>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</si>
  <si>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</si>
  <si>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</si>
  <si>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</si>
  <si>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</si>
  <si>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</si>
  <si>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</si>
  <si>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</si>
  <si>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</si>
  <si>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</si>
  <si>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</si>
  <si>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</si>
  <si>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</si>
  <si>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</si>
  <si>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</si>
  <si>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</si>
  <si>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</si>
  <si>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</si>
  <si>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</si>
  <si>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</si>
  <si>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</si>
  <si>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</si>
  <si>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</si>
  <si>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</si>
  <si>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</si>
  <si>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</si>
  <si>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</si>
  <si>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</si>
  <si>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</si>
  <si>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</si>
  <si>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</si>
  <si>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</si>
  <si>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</si>
  <si>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</si>
  <si>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</si>
  <si>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</si>
  <si>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</si>
  <si>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</si>
  <si>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</si>
  <si>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</si>
  <si>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</si>
  <si>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</si>
  <si>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</si>
  <si>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</si>
  <si>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</si>
  <si>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</si>
  <si>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</si>
  <si>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</si>
  <si>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</si>
  <si>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</si>
  <si>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</si>
  <si>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</si>
  <si>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</si>
  <si>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</si>
  <si>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</si>
  <si>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</si>
  <si>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</si>
  <si>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</si>
  <si>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</si>
  <si>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</si>
  <si>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</si>
  <si>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</si>
  <si>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</si>
  <si>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</si>
  <si>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</si>
  <si>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</si>
  <si>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</si>
  <si>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</si>
  <si>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</si>
  <si>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</si>
  <si>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</si>
  <si>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</si>
  <si>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</si>
  <si>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</si>
  <si>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</si>
  <si>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</si>
  <si>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</si>
  <si>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</si>
  <si>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</si>
  <si>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</si>
  <si>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</si>
  <si>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</si>
  <si>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</si>
  <si>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</si>
  <si>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Gymnázium Tišnov</t>
  </si>
  <si>
    <t>Brno-venkov</t>
  </si>
  <si>
    <t>Tišnov</t>
  </si>
  <si>
    <t>okresní</t>
  </si>
  <si>
    <t>Gymnázium Zastávka</t>
  </si>
  <si>
    <t>SOŠ a SOU Kuřim, s.r.o.</t>
  </si>
  <si>
    <t>Gymnázium a ZUŠ Šlapanice</t>
  </si>
  <si>
    <t>SZŠ Rajhrad</t>
  </si>
  <si>
    <t>JM</t>
  </si>
  <si>
    <t>Buchta</t>
  </si>
  <si>
    <t>Střechovský</t>
  </si>
  <si>
    <t>Slavík</t>
  </si>
  <si>
    <t>Hnízdil</t>
  </si>
  <si>
    <t>Strnad</t>
  </si>
  <si>
    <t>Foral</t>
  </si>
  <si>
    <t>Jahn</t>
  </si>
  <si>
    <t>Kotal</t>
  </si>
  <si>
    <t>Halas</t>
  </si>
  <si>
    <t>Jeřábek</t>
  </si>
  <si>
    <t>Pátek</t>
  </si>
  <si>
    <t>Pitel</t>
  </si>
  <si>
    <t>Havlát</t>
  </si>
  <si>
    <t>Blaťák</t>
  </si>
  <si>
    <t>13.4.1999</t>
  </si>
  <si>
    <t>11.4.1997</t>
  </si>
  <si>
    <t>11.1.1999</t>
  </si>
  <si>
    <t>Šlapanice</t>
  </si>
  <si>
    <t>Zastávka</t>
  </si>
  <si>
    <t>Kuřim</t>
  </si>
  <si>
    <t>Rajhrad</t>
  </si>
  <si>
    <t>Hodek</t>
  </si>
  <si>
    <t>Janík</t>
  </si>
  <si>
    <t>Voronin</t>
  </si>
  <si>
    <t>Opavský</t>
  </si>
  <si>
    <t>Vrtík</t>
  </si>
  <si>
    <t>Špaček</t>
  </si>
  <si>
    <t>Kozumplík</t>
  </si>
  <si>
    <t>29.4.1998</t>
  </si>
  <si>
    <t>29.7.1999</t>
  </si>
  <si>
    <t>9.1.1998</t>
  </si>
  <si>
    <t>Hejduk</t>
  </si>
  <si>
    <t>Klajsner</t>
  </si>
  <si>
    <t>Novák</t>
  </si>
  <si>
    <t>Schmid</t>
  </si>
  <si>
    <t>Řeřucha</t>
  </si>
  <si>
    <t>Votýpka</t>
  </si>
  <si>
    <t>31.7.1997</t>
  </si>
  <si>
    <t>17.5.2000</t>
  </si>
  <si>
    <t>Hlaváč</t>
  </si>
  <si>
    <t>Maňas</t>
  </si>
  <si>
    <t>Klíma</t>
  </si>
  <si>
    <t>Ftačník</t>
  </si>
  <si>
    <t>Zhoř</t>
  </si>
  <si>
    <t>Maňas Martin</t>
  </si>
  <si>
    <t>Maňas Patrik</t>
  </si>
  <si>
    <t>4.3.1999</t>
  </si>
  <si>
    <t>8.10.1998</t>
  </si>
  <si>
    <t>8.6.1999</t>
  </si>
  <si>
    <t>Cík</t>
  </si>
  <si>
    <t>Říha</t>
  </si>
  <si>
    <t>Cebák</t>
  </si>
  <si>
    <t>Kotačka</t>
  </si>
  <si>
    <t>Kříž</t>
  </si>
  <si>
    <t>Ondroušek</t>
  </si>
  <si>
    <t>Procházka</t>
  </si>
  <si>
    <t>Kozyk</t>
  </si>
  <si>
    <t>Šimáček</t>
  </si>
  <si>
    <t>Stříž</t>
  </si>
  <si>
    <t>Tišnov A</t>
  </si>
  <si>
    <t>Tišnov B</t>
  </si>
  <si>
    <t>Buchta, Hlaváč, Janík, Hodek</t>
  </si>
  <si>
    <t>Klíma,Strnad, Foral, Hnízdil</t>
  </si>
  <si>
    <t>Řeřucha, Pátek,,Halas, Jeřábek</t>
  </si>
  <si>
    <t>Blaťák, Pitel, Kozumplík, Cík</t>
  </si>
  <si>
    <t>Zhoř, Říha, Špaček, Cebák</t>
  </si>
  <si>
    <t>jméno</t>
  </si>
  <si>
    <t>škola</t>
  </si>
  <si>
    <t>výkon</t>
  </si>
  <si>
    <t>koule H</t>
  </si>
  <si>
    <t>dálka H</t>
  </si>
  <si>
    <t>rozběh</t>
  </si>
  <si>
    <t>dráha</t>
  </si>
  <si>
    <t>roč. nar.</t>
  </si>
  <si>
    <t>Škola</t>
  </si>
  <si>
    <t>poř. v cíli</t>
  </si>
  <si>
    <t>max</t>
  </si>
  <si>
    <t>číslo</t>
  </si>
  <si>
    <t>st.č.</t>
  </si>
  <si>
    <t>Rosendorfský</t>
  </si>
  <si>
    <t>Dygas</t>
  </si>
  <si>
    <t>Jahn, Vrtík, Ftačník, Rosendorfský</t>
  </si>
  <si>
    <t>Střechovský, Slavík, Maňas, Voronín</t>
  </si>
  <si>
    <t>Šlapanice 1</t>
  </si>
  <si>
    <t>Šlapanice 2</t>
  </si>
  <si>
    <t>Dívky - ručně měřené časy</t>
  </si>
  <si>
    <t>60 m</t>
  </si>
  <si>
    <t>200 m</t>
  </si>
  <si>
    <t>800 m</t>
  </si>
  <si>
    <t>pomoc 1500</t>
  </si>
  <si>
    <t>60m</t>
  </si>
  <si>
    <t>200m</t>
  </si>
  <si>
    <t>800m</t>
  </si>
  <si>
    <t>60 m – dívky</t>
  </si>
  <si>
    <t>Havlátová</t>
  </si>
  <si>
    <t>Balášová</t>
  </si>
  <si>
    <t>Holubíková</t>
  </si>
  <si>
    <t>Kožoušková</t>
  </si>
  <si>
    <t>18.8.2000</t>
  </si>
  <si>
    <t>Dvořáčková</t>
  </si>
  <si>
    <t>Boháčková</t>
  </si>
  <si>
    <t>4.12.1999</t>
  </si>
  <si>
    <t>Havlásková</t>
  </si>
  <si>
    <t>10.4.2000</t>
  </si>
  <si>
    <t>Kalovská</t>
  </si>
  <si>
    <t>Kubíková</t>
  </si>
  <si>
    <t>Nekudová</t>
  </si>
  <si>
    <t>Sítková</t>
  </si>
  <si>
    <t>Floríková</t>
  </si>
  <si>
    <t>200 m – dívky</t>
  </si>
  <si>
    <t>Horáková</t>
  </si>
  <si>
    <t>1.1.2001</t>
  </si>
  <si>
    <t>Čechová</t>
  </si>
  <si>
    <t>Kvochová</t>
  </si>
  <si>
    <t>Pikulová</t>
  </si>
  <si>
    <t>Přikrylová</t>
  </si>
  <si>
    <t>16.7.1997</t>
  </si>
  <si>
    <t>Vrtělová</t>
  </si>
  <si>
    <t>Potěšilová</t>
  </si>
  <si>
    <t>Mihulová</t>
  </si>
  <si>
    <t>Rožnovská</t>
  </si>
  <si>
    <t>Balšínková</t>
  </si>
  <si>
    <t>800 m – dívky</t>
  </si>
  <si>
    <t>16.2.2001</t>
  </si>
  <si>
    <t>Cizlerová</t>
  </si>
  <si>
    <t>Křenková</t>
  </si>
  <si>
    <t>23.4.1999</t>
  </si>
  <si>
    <t>Nováková</t>
  </si>
  <si>
    <t>Chládková</t>
  </si>
  <si>
    <t>výška – dívky</t>
  </si>
  <si>
    <t>Čechovičová</t>
  </si>
  <si>
    <t>Ulbrichová Nikol</t>
  </si>
  <si>
    <t>9.12.1999</t>
  </si>
  <si>
    <t>Škodová</t>
  </si>
  <si>
    <t>Kočvarová</t>
  </si>
  <si>
    <t>30.12.1999</t>
  </si>
  <si>
    <t>Ulrichová Sabina</t>
  </si>
  <si>
    <t>Stelzelová</t>
  </si>
  <si>
    <t>Polnická</t>
  </si>
  <si>
    <t>Vrzalová</t>
  </si>
  <si>
    <t>Zouharová</t>
  </si>
  <si>
    <t>;</t>
  </si>
  <si>
    <t>dálka – dívky</t>
  </si>
  <si>
    <t>Musilová</t>
  </si>
  <si>
    <t>Habartová</t>
  </si>
  <si>
    <t>koule – dívky</t>
  </si>
  <si>
    <t>Krejcarová</t>
  </si>
  <si>
    <t>Vondrová</t>
  </si>
  <si>
    <t>23.1.2001</t>
  </si>
  <si>
    <t>Zelinková</t>
  </si>
  <si>
    <t>Neklapilová</t>
  </si>
  <si>
    <t>Páralová</t>
  </si>
  <si>
    <t>18.12.1999</t>
  </si>
  <si>
    <t>Srncová</t>
  </si>
  <si>
    <t xml:space="preserve">Procházková </t>
  </si>
  <si>
    <t>dívky</t>
  </si>
  <si>
    <t>Šlapanice A</t>
  </si>
  <si>
    <t>Kožloušková, Horáková, Kvochová, Přikrylová</t>
  </si>
  <si>
    <t>Havlátová, Mihulová, Dvořáčková, Vrzalová</t>
  </si>
  <si>
    <t>Balášová, Nováková, Pikulová, Čechovičová</t>
  </si>
  <si>
    <t>Šlapanice B</t>
  </si>
  <si>
    <t>Ulbrichová, Boháčková, Páralová, Křenková</t>
  </si>
  <si>
    <t>Zastávka A</t>
  </si>
  <si>
    <t>Holubíková, Nekudová, Kalovská, Potěšilová</t>
  </si>
  <si>
    <t>Floríková, Chládková, Habartová, Stelzelová</t>
  </si>
  <si>
    <t>dálka D</t>
  </si>
  <si>
    <t>koule 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</si>
</sst>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 ce"/>
      <family val="0"/>
    </font>
    <font>
      <sz val="10"/>
      <color indexed="8"/>
      <name val="Arie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 ce"/>
      <family val="0"/>
    </font>
    <font>
      <sz val="11"/>
      <color rgb="FF000000"/>
      <name val="Calibri"/>
      <family val="2"/>
    </font>
    <font>
      <sz val="10"/>
      <color rgb="FF000000"/>
      <name val="Arie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right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4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16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 applyProtection="1">
      <alignment/>
      <protection locked="0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164" fontId="0" fillId="0" borderId="2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164" fontId="2" fillId="0" borderId="29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left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right"/>
      <protection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2" fontId="0" fillId="39" borderId="0" xfId="0" applyNumberFormat="1" applyFill="1" applyAlignment="1" applyProtection="1">
      <alignment horizontal="right"/>
      <protection locked="0"/>
    </xf>
    <xf numFmtId="0" fontId="0" fillId="39" borderId="0" xfId="0" applyFill="1" applyAlignment="1" applyProtection="1">
      <alignment horizontal="right"/>
      <protection locked="0"/>
    </xf>
    <xf numFmtId="169" fontId="0" fillId="39" borderId="0" xfId="0" applyNumberForma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1" fontId="0" fillId="39" borderId="0" xfId="0" applyNumberFormat="1" applyFill="1" applyAlignment="1" applyProtection="1">
      <alignment/>
      <protection locked="0"/>
    </xf>
    <xf numFmtId="0" fontId="5" fillId="39" borderId="0" xfId="0" applyFont="1" applyFill="1" applyAlignment="1" applyProtection="1">
      <alignment horizontal="right"/>
      <protection locked="0"/>
    </xf>
    <xf numFmtId="1" fontId="0" fillId="39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1" fillId="39" borderId="0" xfId="0" applyFont="1" applyFill="1" applyAlignment="1" applyProtection="1">
      <alignment/>
      <protection/>
    </xf>
    <xf numFmtId="0" fontId="5" fillId="39" borderId="0" xfId="0" applyFont="1" applyFill="1" applyAlignment="1" applyProtection="1">
      <alignment horizontal="center"/>
      <protection/>
    </xf>
    <xf numFmtId="1" fontId="5" fillId="34" borderId="0" xfId="0" applyNumberFormat="1" applyFont="1" applyFill="1" applyAlignment="1" applyProtection="1">
      <alignment horizontal="center"/>
      <protection/>
    </xf>
    <xf numFmtId="1" fontId="1" fillId="39" borderId="0" xfId="0" applyNumberFormat="1" applyFont="1" applyFill="1" applyAlignment="1" applyProtection="1">
      <alignment horizontal="center"/>
      <protection/>
    </xf>
    <xf numFmtId="2" fontId="1" fillId="39" borderId="0" xfId="0" applyNumberFormat="1" applyFon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/>
      <protection/>
    </xf>
    <xf numFmtId="0" fontId="4" fillId="39" borderId="0" xfId="0" applyFont="1" applyFill="1" applyAlignment="1" applyProtection="1">
      <alignment horizontal="center"/>
      <protection/>
    </xf>
    <xf numFmtId="2" fontId="4" fillId="39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1" fillId="39" borderId="0" xfId="0" applyFont="1" applyFill="1" applyAlignment="1" applyProtection="1">
      <alignment horizontal="center"/>
      <protection/>
    </xf>
    <xf numFmtId="164" fontId="1" fillId="39" borderId="0" xfId="0" applyNumberFormat="1" applyFont="1" applyFill="1" applyAlignment="1" applyProtection="1">
      <alignment horizontal="center"/>
      <protection/>
    </xf>
    <xf numFmtId="0" fontId="1" fillId="39" borderId="0" xfId="0" applyFont="1" applyFill="1" applyAlignment="1" applyProtection="1">
      <alignment horizontal="left"/>
      <protection/>
    </xf>
    <xf numFmtId="2" fontId="1" fillId="39" borderId="0" xfId="0" applyNumberFormat="1" applyFont="1" applyFill="1" applyAlignment="1" applyProtection="1">
      <alignment horizontal="center"/>
      <protection/>
    </xf>
    <xf numFmtId="0" fontId="1" fillId="39" borderId="0" xfId="0" applyFont="1" applyFill="1" applyAlignment="1" applyProtection="1">
      <alignment horizontal="right"/>
      <protection/>
    </xf>
    <xf numFmtId="0" fontId="0" fillId="39" borderId="0" xfId="0" applyFill="1" applyAlignment="1" applyProtection="1">
      <alignment horizontal="center"/>
      <protection/>
    </xf>
    <xf numFmtId="1" fontId="1" fillId="34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" fontId="1" fillId="39" borderId="0" xfId="0" applyNumberFormat="1" applyFont="1" applyFill="1" applyAlignment="1" applyProtection="1">
      <alignment/>
      <protection/>
    </xf>
    <xf numFmtId="0" fontId="0" fillId="39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1" fillId="39" borderId="0" xfId="0" applyFont="1" applyFill="1" applyAlignment="1">
      <alignment vertical="center"/>
    </xf>
    <xf numFmtId="0" fontId="50" fillId="0" borderId="0" xfId="0" applyFont="1" applyAlignment="1">
      <alignment/>
    </xf>
    <xf numFmtId="0" fontId="0" fillId="39" borderId="0" xfId="0" applyFont="1" applyFill="1" applyBorder="1" applyAlignment="1">
      <alignment horizontal="right" vertical="center"/>
    </xf>
    <xf numFmtId="0" fontId="0" fillId="39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1" fillId="39" borderId="0" xfId="0" applyFont="1" applyFill="1" applyBorder="1" applyAlignment="1" applyProtection="1">
      <alignment horizontal="center" vertical="center"/>
      <protection locked="0"/>
    </xf>
    <xf numFmtId="0" fontId="1" fillId="39" borderId="12" xfId="0" applyFont="1" applyFill="1" applyBorder="1" applyAlignment="1" applyProtection="1">
      <alignment horizontal="center" vertical="center"/>
      <protection locked="0"/>
    </xf>
    <xf numFmtId="0" fontId="1" fillId="39" borderId="0" xfId="0" applyFont="1" applyFill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42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\Desktop\JM_15_Chlap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AppData\Local\Microsoft\Windows\Temporary%20Internet%20Files\Content.Outlook\FCNI8405\vysledky%20of%20corny%20divky%201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CELKEM chlapci -běhy ručně"/>
      <sheetName val="100m"/>
      <sheetName val="400m"/>
      <sheetName val="1500m"/>
      <sheetName val="výška"/>
      <sheetName val="dálka"/>
      <sheetName val="koule"/>
      <sheetName val="štafeta"/>
      <sheetName val="f100"/>
      <sheetName val="f400"/>
      <sheetName val="f1500"/>
      <sheetName val="fvýška"/>
      <sheetName val="fdálka"/>
      <sheetName val="fkoule"/>
      <sheetName val="fštafe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CELKEM dívky - běhy ručě"/>
      <sheetName val="CELKEM dívky - běhy ručně"/>
      <sheetName val="60m"/>
      <sheetName val="200m"/>
      <sheetName val="800m"/>
      <sheetName val="výška"/>
      <sheetName val="dálka"/>
      <sheetName val="koule"/>
      <sheetName val="štafeta"/>
      <sheetName val="S60m"/>
      <sheetName val="S200m"/>
      <sheetName val="S800m"/>
      <sheetName val="Svyska"/>
      <sheetName val="Sdalka"/>
      <sheetName val="Skoule"/>
      <sheetName val="Sstafe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7">
      <selection activeCell="F3" sqref="F3"/>
    </sheetView>
  </sheetViews>
  <sheetFormatPr defaultColWidth="9.00390625" defaultRowHeight="12.75"/>
  <cols>
    <col min="1" max="1" width="3.375" style="4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24" t="s">
        <v>114</v>
      </c>
      <c r="C1" s="90"/>
      <c r="D1" s="90"/>
      <c r="E1" s="90"/>
      <c r="F1" s="133"/>
      <c r="G1" s="133"/>
      <c r="H1" s="133"/>
      <c r="I1" s="133"/>
    </row>
    <row r="2" spans="2:9" ht="12.75">
      <c r="B2" s="125" t="s">
        <v>55</v>
      </c>
      <c r="C2" s="126"/>
      <c r="D2" s="126"/>
      <c r="E2" s="126"/>
      <c r="F2" s="126"/>
      <c r="G2" s="126"/>
      <c r="H2" s="90"/>
      <c r="I2" s="90"/>
    </row>
    <row r="4" spans="1:2" ht="12.75">
      <c r="A4" s="47" t="s">
        <v>56</v>
      </c>
      <c r="B4" s="127" t="s">
        <v>57</v>
      </c>
    </row>
    <row r="5" ht="12.75">
      <c r="B5" t="s">
        <v>58</v>
      </c>
    </row>
    <row r="6" ht="12.75">
      <c r="B6" s="128" t="s">
        <v>59</v>
      </c>
    </row>
    <row r="7" ht="12.75">
      <c r="B7" s="127"/>
    </row>
    <row r="8" spans="1:2" ht="12.75">
      <c r="A8" s="47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7" t="s">
        <v>67</v>
      </c>
      <c r="B15" s="126" t="s">
        <v>115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68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69</v>
      </c>
      <c r="C17" s="126"/>
      <c r="D17" s="126"/>
      <c r="E17" s="126"/>
      <c r="F17" s="126"/>
      <c r="G17" s="126"/>
      <c r="H17" s="126"/>
      <c r="I17" s="126"/>
    </row>
    <row r="19" spans="1:2" ht="12.75">
      <c r="A19" s="47" t="s">
        <v>70</v>
      </c>
      <c r="B19" s="129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29" t="s">
        <v>74</v>
      </c>
    </row>
    <row r="23" ht="12.75">
      <c r="B23" s="129"/>
    </row>
    <row r="24" spans="1:2" ht="12.75">
      <c r="A24" s="47" t="s">
        <v>75</v>
      </c>
      <c r="B24" s="129" t="s">
        <v>76</v>
      </c>
    </row>
    <row r="25" ht="12.75">
      <c r="B25" s="130" t="s">
        <v>77</v>
      </c>
    </row>
    <row r="27" spans="1:2" ht="12.75">
      <c r="A27" s="47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7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7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29" t="s">
        <v>92</v>
      </c>
    </row>
    <row r="42" spans="1:2" ht="12.75">
      <c r="A42" s="47" t="s">
        <v>93</v>
      </c>
      <c r="B42" s="127" t="s">
        <v>94</v>
      </c>
    </row>
    <row r="43" spans="2:9" ht="12.75">
      <c r="B43" s="127" t="s">
        <v>95</v>
      </c>
      <c r="G43" s="90"/>
      <c r="H43" s="90"/>
      <c r="I43" s="90"/>
    </row>
    <row r="44" spans="2:9" ht="12.75">
      <c r="B44" s="131" t="s">
        <v>96</v>
      </c>
      <c r="C44" s="132" t="s">
        <v>97</v>
      </c>
      <c r="E44" s="90"/>
      <c r="F44" s="90"/>
      <c r="G44" s="90"/>
      <c r="I44" s="90"/>
    </row>
    <row r="46" spans="1:2" ht="12.75">
      <c r="A46" s="47" t="s">
        <v>98</v>
      </c>
      <c r="B46" t="s">
        <v>99</v>
      </c>
    </row>
    <row r="47" ht="12.75">
      <c r="B47" t="s">
        <v>100</v>
      </c>
    </row>
    <row r="48" ht="12.75">
      <c r="B48" s="128" t="s">
        <v>101</v>
      </c>
    </row>
    <row r="50" spans="1:2" ht="12.75">
      <c r="A50" s="47" t="s">
        <v>102</v>
      </c>
      <c r="B50" s="128" t="s">
        <v>103</v>
      </c>
    </row>
    <row r="51" ht="12.75">
      <c r="B51" t="s">
        <v>104</v>
      </c>
    </row>
    <row r="52" ht="12.75">
      <c r="B52" s="128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7" t="s">
        <v>109</v>
      </c>
      <c r="B57" s="124" t="s">
        <v>110</v>
      </c>
      <c r="C57" s="126"/>
    </row>
    <row r="59" spans="2:10" ht="12.75">
      <c r="B59" s="125" t="s">
        <v>111</v>
      </c>
      <c r="C59" s="126"/>
      <c r="D59" s="126"/>
      <c r="E59" s="126"/>
      <c r="F59" s="126"/>
      <c r="G59" s="126"/>
      <c r="H59" s="126"/>
      <c r="I59" s="90"/>
      <c r="J59" s="90"/>
    </row>
    <row r="60" spans="2:10" ht="12.75">
      <c r="B60" s="125" t="s">
        <v>112</v>
      </c>
      <c r="C60" s="126"/>
      <c r="D60" s="126"/>
      <c r="E60" s="126"/>
      <c r="F60" s="90" t="s">
        <v>113</v>
      </c>
      <c r="I60" s="90"/>
      <c r="J60" s="90"/>
    </row>
    <row r="61" spans="9:10" ht="12.75">
      <c r="I61" s="90"/>
      <c r="J61" s="9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G2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9.625" style="0" customWidth="1"/>
    <col min="4" max="4" width="9.00390625" style="0" customWidth="1"/>
    <col min="5" max="5" width="17.625" style="0" customWidth="1"/>
    <col min="6" max="6" width="6.625" style="0" customWidth="1"/>
    <col min="7" max="7" width="14.125" style="0" customWidth="1"/>
  </cols>
  <sheetData>
    <row r="1" spans="1:7" ht="12.75">
      <c r="A1" s="195" t="s">
        <v>200</v>
      </c>
      <c r="B1" s="197" t="s">
        <v>201</v>
      </c>
      <c r="C1" s="199" t="s">
        <v>30</v>
      </c>
      <c r="D1" s="199" t="s">
        <v>202</v>
      </c>
      <c r="E1" s="201" t="s">
        <v>203</v>
      </c>
      <c r="F1" s="203" t="s">
        <v>204</v>
      </c>
      <c r="G1" s="193" t="s">
        <v>31</v>
      </c>
    </row>
    <row r="2" spans="1:7" ht="18" customHeight="1" thickBot="1">
      <c r="A2" s="196"/>
      <c r="B2" s="198"/>
      <c r="C2" s="200"/>
      <c r="D2" s="200"/>
      <c r="E2" s="202"/>
      <c r="F2" s="204"/>
      <c r="G2" s="194"/>
    </row>
    <row r="3" spans="1:7" ht="26.25" customHeight="1" thickBot="1">
      <c r="A3" s="151">
        <v>1</v>
      </c>
      <c r="B3" s="152">
        <v>2</v>
      </c>
      <c r="C3" s="153" t="str">
        <f>'100m'!C4</f>
        <v>Jahn</v>
      </c>
      <c r="D3" s="153">
        <f>'100m'!D4</f>
        <v>1998</v>
      </c>
      <c r="E3" s="153" t="str">
        <f>'100m'!E4</f>
        <v>Kuřim</v>
      </c>
      <c r="F3" s="154"/>
      <c r="G3" s="155"/>
    </row>
    <row r="4" spans="1:7" ht="26.25" customHeight="1" thickBot="1">
      <c r="A4" s="156">
        <v>1</v>
      </c>
      <c r="B4" s="157">
        <v>3</v>
      </c>
      <c r="C4" s="153" t="str">
        <f>'100m'!C5</f>
        <v>Střechovský</v>
      </c>
      <c r="D4" s="153" t="str">
        <f>'100m'!D5</f>
        <v>11.4.1997</v>
      </c>
      <c r="E4" s="153" t="str">
        <f>'100m'!E5</f>
        <v>Šlapanice</v>
      </c>
      <c r="F4" s="159"/>
      <c r="G4" s="160"/>
    </row>
    <row r="5" spans="1:7" ht="26.25" customHeight="1" thickBot="1">
      <c r="A5" s="156">
        <v>2</v>
      </c>
      <c r="B5" s="157">
        <v>2</v>
      </c>
      <c r="C5" s="153" t="str">
        <f>'100m'!C6</f>
        <v>Blaťák</v>
      </c>
      <c r="D5" s="153">
        <f>'100m'!D6</f>
        <v>2000</v>
      </c>
      <c r="E5" s="153" t="str">
        <f>'100m'!E6</f>
        <v>Tišnov</v>
      </c>
      <c r="F5" s="159"/>
      <c r="G5" s="160"/>
    </row>
    <row r="6" spans="1:7" ht="26.25" customHeight="1" thickBot="1">
      <c r="A6" s="156">
        <v>2</v>
      </c>
      <c r="B6" s="157">
        <v>3</v>
      </c>
      <c r="C6" s="153" t="str">
        <f>'1500m'!C14</f>
        <v>Vrtík</v>
      </c>
      <c r="D6" s="153">
        <f>'1500m'!D14</f>
        <v>2000</v>
      </c>
      <c r="E6" s="153" t="str">
        <f>'1500m'!E14</f>
        <v>Kuřim</v>
      </c>
      <c r="F6" s="159"/>
      <c r="G6" s="160"/>
    </row>
    <row r="7" spans="1:7" ht="26.25" customHeight="1" thickBot="1">
      <c r="A7" s="156">
        <v>3</v>
      </c>
      <c r="B7" s="157">
        <v>2</v>
      </c>
      <c r="C7" s="153" t="str">
        <f>'100m'!C8</f>
        <v>Pitel</v>
      </c>
      <c r="D7" s="153">
        <f>'100m'!D8</f>
        <v>2000</v>
      </c>
      <c r="E7" s="153" t="str">
        <f>'100m'!E8</f>
        <v>Tišnov</v>
      </c>
      <c r="F7" s="159"/>
      <c r="G7" s="160"/>
    </row>
    <row r="8" spans="1:7" ht="26.25" customHeight="1" thickBot="1">
      <c r="A8" s="156">
        <v>3</v>
      </c>
      <c r="B8" s="157">
        <v>3</v>
      </c>
      <c r="C8" s="153" t="str">
        <f>'100m'!C9</f>
        <v>Strnad</v>
      </c>
      <c r="D8" s="153">
        <f>'100m'!D9</f>
        <v>1999</v>
      </c>
      <c r="E8" s="153" t="str">
        <f>'100m'!E9</f>
        <v>Zastávka</v>
      </c>
      <c r="F8" s="159"/>
      <c r="G8" s="160"/>
    </row>
    <row r="9" spans="1:7" ht="26.25" customHeight="1" thickBot="1">
      <c r="A9" s="156">
        <v>4</v>
      </c>
      <c r="B9" s="157">
        <v>2</v>
      </c>
      <c r="C9" s="153" t="str">
        <f>'100m'!C10</f>
        <v>Havlát</v>
      </c>
      <c r="D9" s="153">
        <f>'100m'!D10</f>
        <v>1998</v>
      </c>
      <c r="E9" s="153" t="str">
        <f>'100m'!E10</f>
        <v>Tišnov</v>
      </c>
      <c r="F9" s="159"/>
      <c r="G9" s="160"/>
    </row>
    <row r="10" spans="1:7" ht="26.25" customHeight="1" thickBot="1">
      <c r="A10" s="156">
        <v>4</v>
      </c>
      <c r="B10" s="157">
        <v>3</v>
      </c>
      <c r="C10" s="153" t="str">
        <f>'100m'!C11</f>
        <v>Slavík</v>
      </c>
      <c r="D10" s="153" t="str">
        <f>'100m'!D11</f>
        <v>11.1.1999</v>
      </c>
      <c r="E10" s="153" t="str">
        <f>'100m'!E11</f>
        <v>Šlapanice</v>
      </c>
      <c r="F10" s="159"/>
      <c r="G10" s="160"/>
    </row>
    <row r="11" spans="1:7" ht="26.25" customHeight="1" thickBot="1">
      <c r="A11" s="156">
        <v>5</v>
      </c>
      <c r="B11" s="157">
        <v>2</v>
      </c>
      <c r="C11" s="153" t="str">
        <f>'100m'!C12</f>
        <v>Hnízdil</v>
      </c>
      <c r="D11" s="153">
        <f>'100m'!D12</f>
        <v>2000</v>
      </c>
      <c r="E11" s="153" t="str">
        <f>'100m'!E12</f>
        <v>Zastávka</v>
      </c>
      <c r="F11" s="159"/>
      <c r="G11" s="160"/>
    </row>
    <row r="12" spans="1:7" ht="26.25" customHeight="1" thickBot="1">
      <c r="A12" s="156">
        <v>5</v>
      </c>
      <c r="B12" s="157">
        <v>3</v>
      </c>
      <c r="C12" s="153" t="str">
        <f>'100m'!C13</f>
        <v>Halas</v>
      </c>
      <c r="D12" s="153">
        <f>'100m'!D13</f>
        <v>1999</v>
      </c>
      <c r="E12" s="153" t="str">
        <f>'100m'!E13</f>
        <v>Rajhrad</v>
      </c>
      <c r="F12" s="159"/>
      <c r="G12" s="160"/>
    </row>
    <row r="13" spans="1:7" ht="26.25" customHeight="1" thickBot="1">
      <c r="A13" s="156">
        <v>6</v>
      </c>
      <c r="B13" s="157">
        <v>2</v>
      </c>
      <c r="C13" s="153" t="str">
        <f>'100m'!C14</f>
        <v>Jeřábek</v>
      </c>
      <c r="D13" s="153">
        <f>'100m'!D14</f>
        <v>1997</v>
      </c>
      <c r="E13" s="153" t="str">
        <f>'100m'!E14</f>
        <v>Rajhrad</v>
      </c>
      <c r="F13" s="159"/>
      <c r="G13" s="160"/>
    </row>
    <row r="14" spans="1:7" ht="26.25" customHeight="1" thickBot="1">
      <c r="A14" s="156">
        <v>6</v>
      </c>
      <c r="B14" s="157">
        <v>3</v>
      </c>
      <c r="C14" s="153" t="str">
        <f>'100m'!C15</f>
        <v>Rosendorfský</v>
      </c>
      <c r="D14" s="153">
        <f>'100m'!D15</f>
        <v>2000</v>
      </c>
      <c r="E14" s="153" t="str">
        <f>'100m'!E15</f>
        <v>Kuřim</v>
      </c>
      <c r="F14" s="159"/>
      <c r="G14" s="160"/>
    </row>
    <row r="15" spans="1:7" ht="26.25" customHeight="1" thickBot="1">
      <c r="A15" s="156">
        <v>7</v>
      </c>
      <c r="B15" s="157">
        <v>2</v>
      </c>
      <c r="C15" s="153" t="str">
        <f>'100m'!C16</f>
        <v>Foral</v>
      </c>
      <c r="D15" s="153">
        <f>'100m'!D16</f>
        <v>1999</v>
      </c>
      <c r="E15" s="153" t="str">
        <f>'100m'!E16</f>
        <v>Zastávka</v>
      </c>
      <c r="F15" s="159"/>
      <c r="G15" s="160"/>
    </row>
    <row r="16" spans="1:7" ht="26.25" customHeight="1" thickBot="1">
      <c r="A16" s="156">
        <v>7</v>
      </c>
      <c r="B16" s="157">
        <v>3</v>
      </c>
      <c r="C16" s="153" t="str">
        <f>'100m'!C17</f>
        <v>Pátek</v>
      </c>
      <c r="D16" s="153">
        <f>'100m'!D17</f>
        <v>1998</v>
      </c>
      <c r="E16" s="153" t="str">
        <f>'100m'!E17</f>
        <v>Rajhrad</v>
      </c>
      <c r="F16" s="159"/>
      <c r="G16" s="160"/>
    </row>
    <row r="17" spans="1:7" ht="26.25" customHeight="1" thickBot="1">
      <c r="A17" s="156">
        <v>8</v>
      </c>
      <c r="B17" s="157">
        <v>2</v>
      </c>
      <c r="C17" s="153">
        <f>'100m'!C18</f>
        <v>0</v>
      </c>
      <c r="D17" s="153">
        <f>'100m'!D18</f>
        <v>0</v>
      </c>
      <c r="E17" s="153">
        <f>'100m'!E18</f>
        <v>0</v>
      </c>
      <c r="F17" s="159"/>
      <c r="G17" s="160"/>
    </row>
    <row r="18" spans="1:7" ht="26.25" customHeight="1">
      <c r="A18" s="156">
        <v>8</v>
      </c>
      <c r="B18" s="157">
        <v>3</v>
      </c>
      <c r="C18" s="153">
        <f>'100m'!C19</f>
        <v>0</v>
      </c>
      <c r="D18" s="153">
        <f>'100m'!D19</f>
        <v>0</v>
      </c>
      <c r="E18" s="153">
        <f>'100m'!E19</f>
        <v>0</v>
      </c>
      <c r="F18" s="159"/>
      <c r="G18" s="160"/>
    </row>
    <row r="19" spans="1:7" ht="26.25" customHeight="1">
      <c r="A19" s="156">
        <v>9</v>
      </c>
      <c r="B19" s="157">
        <v>2</v>
      </c>
      <c r="C19" s="158">
        <f>'[1]100m'!C20</f>
        <v>0</v>
      </c>
      <c r="D19" s="158">
        <f>'[1]100m'!D20</f>
        <v>0</v>
      </c>
      <c r="E19" s="158"/>
      <c r="F19" s="159"/>
      <c r="G19" s="160"/>
    </row>
    <row r="20" spans="1:7" ht="26.25" customHeight="1">
      <c r="A20" s="156">
        <v>9</v>
      </c>
      <c r="B20" s="157">
        <v>3</v>
      </c>
      <c r="C20" s="158">
        <f>'[1]100m'!C21</f>
        <v>0</v>
      </c>
      <c r="D20" s="158">
        <f>'[1]100m'!D21</f>
        <v>0</v>
      </c>
      <c r="E20" s="158"/>
      <c r="F20" s="159"/>
      <c r="G20" s="160"/>
    </row>
    <row r="21" spans="1:7" ht="26.25" customHeight="1">
      <c r="A21" s="156">
        <v>10</v>
      </c>
      <c r="B21" s="157">
        <v>2</v>
      </c>
      <c r="C21" s="158">
        <f>'[1]100m'!C22</f>
        <v>0</v>
      </c>
      <c r="D21" s="158">
        <f>'[1]100m'!D22</f>
        <v>0</v>
      </c>
      <c r="E21" s="158"/>
      <c r="F21" s="159"/>
      <c r="G21" s="160"/>
    </row>
    <row r="22" spans="1:7" ht="26.25" customHeight="1" thickBot="1">
      <c r="A22" s="161">
        <v>10</v>
      </c>
      <c r="B22" s="162">
        <v>3</v>
      </c>
      <c r="C22" s="163">
        <f>'[1]100m'!C23</f>
        <v>0</v>
      </c>
      <c r="D22" s="163">
        <f>'[1]100m'!D23</f>
        <v>0</v>
      </c>
      <c r="E22" s="163"/>
      <c r="F22" s="164"/>
      <c r="G22" s="165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C3:E22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G23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2" width="4.25390625" style="0" customWidth="1"/>
    <col min="3" max="3" width="24.00390625" style="0" customWidth="1"/>
    <col min="4" max="4" width="10.125" style="0" bestFit="1" customWidth="1"/>
    <col min="5" max="5" width="16.875" style="0" bestFit="1" customWidth="1"/>
    <col min="6" max="6" width="6.625" style="0" customWidth="1"/>
    <col min="7" max="7" width="13.375" style="0" customWidth="1"/>
  </cols>
  <sheetData>
    <row r="1" spans="1:7" ht="12.75">
      <c r="A1" s="195" t="s">
        <v>200</v>
      </c>
      <c r="B1" s="197" t="s">
        <v>201</v>
      </c>
      <c r="C1" s="199" t="s">
        <v>30</v>
      </c>
      <c r="D1" s="199" t="s">
        <v>202</v>
      </c>
      <c r="E1" s="201" t="s">
        <v>203</v>
      </c>
      <c r="F1" s="203" t="s">
        <v>204</v>
      </c>
      <c r="G1" s="174"/>
    </row>
    <row r="2" spans="1:7" ht="16.5" thickBot="1">
      <c r="A2" s="196"/>
      <c r="B2" s="198"/>
      <c r="C2" s="200"/>
      <c r="D2" s="200"/>
      <c r="E2" s="202"/>
      <c r="F2" s="204"/>
      <c r="G2" s="175" t="s">
        <v>31</v>
      </c>
    </row>
    <row r="3" spans="1:7" ht="26.25" customHeight="1" thickBot="1">
      <c r="A3" s="151">
        <v>1</v>
      </c>
      <c r="B3" s="152">
        <v>1</v>
      </c>
      <c r="C3" s="153" t="str">
        <f>'400m'!C4</f>
        <v>Pitel</v>
      </c>
      <c r="D3" s="153">
        <f>'400m'!D4</f>
        <v>2000</v>
      </c>
      <c r="E3" s="153" t="str">
        <f>'400m'!E4</f>
        <v>Tišnov</v>
      </c>
      <c r="F3" s="154"/>
      <c r="G3" s="155"/>
    </row>
    <row r="4" spans="1:7" ht="26.25" customHeight="1" thickBot="1">
      <c r="A4" s="156">
        <v>1</v>
      </c>
      <c r="B4" s="157">
        <v>2</v>
      </c>
      <c r="C4" s="153" t="str">
        <f>'400m'!C5</f>
        <v>Hodek</v>
      </c>
      <c r="D4" s="153" t="str">
        <f>'400m'!D5</f>
        <v>29.4.1998</v>
      </c>
      <c r="E4" s="153" t="str">
        <f>'400m'!E5</f>
        <v>Šlapanice</v>
      </c>
      <c r="F4" s="159"/>
      <c r="G4" s="160"/>
    </row>
    <row r="5" spans="1:7" ht="26.25" customHeight="1" thickBot="1">
      <c r="A5" s="156">
        <v>2</v>
      </c>
      <c r="B5" s="157">
        <v>1</v>
      </c>
      <c r="C5" s="153" t="str">
        <f>'400m'!C6</f>
        <v>Janík</v>
      </c>
      <c r="D5" s="153" t="str">
        <f>'400m'!D6</f>
        <v>29.7.1999</v>
      </c>
      <c r="E5" s="153" t="str">
        <f>'400m'!E6</f>
        <v>Šlapanice</v>
      </c>
      <c r="F5" s="159"/>
      <c r="G5" s="160"/>
    </row>
    <row r="6" spans="1:7" ht="26.25" customHeight="1" thickBot="1">
      <c r="A6" s="156">
        <v>2</v>
      </c>
      <c r="B6" s="157">
        <v>2</v>
      </c>
      <c r="C6" s="153" t="str">
        <f>'400m'!C7</f>
        <v>Špaček</v>
      </c>
      <c r="D6" s="153">
        <f>'400m'!D7</f>
        <v>1997</v>
      </c>
      <c r="E6" s="153" t="str">
        <f>'400m'!E7</f>
        <v>Tišnov</v>
      </c>
      <c r="F6" s="159"/>
      <c r="G6" s="160"/>
    </row>
    <row r="7" spans="1:7" ht="26.25" customHeight="1" thickBot="1">
      <c r="A7" s="156">
        <v>3</v>
      </c>
      <c r="B7" s="157">
        <v>1</v>
      </c>
      <c r="C7" s="153" t="str">
        <f>'400m'!C8</f>
        <v>Strnad</v>
      </c>
      <c r="D7" s="153">
        <f>'400m'!D8</f>
        <v>1999</v>
      </c>
      <c r="E7" s="153" t="str">
        <f>'400m'!E8</f>
        <v>Zastávka</v>
      </c>
      <c r="F7" s="159"/>
      <c r="G7" s="160"/>
    </row>
    <row r="8" spans="1:7" ht="26.25" customHeight="1" thickBot="1">
      <c r="A8" s="156">
        <v>3</v>
      </c>
      <c r="B8" s="157">
        <v>2</v>
      </c>
      <c r="C8" s="153" t="str">
        <f>'400m'!C9</f>
        <v>Voronin</v>
      </c>
      <c r="D8" s="153" t="str">
        <f>'400m'!D9</f>
        <v>9.1.1998</v>
      </c>
      <c r="E8" s="153" t="str">
        <f>'400m'!E9</f>
        <v>Šlapanice</v>
      </c>
      <c r="F8" s="159"/>
      <c r="G8" s="160"/>
    </row>
    <row r="9" spans="1:7" ht="26.25" customHeight="1" thickBot="1">
      <c r="A9" s="156">
        <v>4</v>
      </c>
      <c r="B9" s="157">
        <v>1</v>
      </c>
      <c r="C9" s="153" t="str">
        <f>'400m'!C10</f>
        <v>Kotal</v>
      </c>
      <c r="D9" s="153">
        <f>'400m'!D10</f>
        <v>2000</v>
      </c>
      <c r="E9" s="153" t="str">
        <f>'400m'!E10</f>
        <v>Kuřim</v>
      </c>
      <c r="F9" s="159"/>
      <c r="G9" s="160"/>
    </row>
    <row r="10" spans="1:7" ht="26.25" customHeight="1" thickBot="1">
      <c r="A10" s="156">
        <v>4</v>
      </c>
      <c r="B10" s="157">
        <v>2</v>
      </c>
      <c r="C10" s="153" t="str">
        <f>'400m'!C11</f>
        <v>Hnízdil</v>
      </c>
      <c r="D10" s="153">
        <f>'400m'!D11</f>
        <v>2000</v>
      </c>
      <c r="E10" s="153" t="str">
        <f>'400m'!E11</f>
        <v>Zastávka</v>
      </c>
      <c r="F10" s="159"/>
      <c r="G10" s="160"/>
    </row>
    <row r="11" spans="1:7" ht="26.25" customHeight="1" thickBot="1">
      <c r="A11" s="156">
        <v>5</v>
      </c>
      <c r="B11" s="157">
        <v>1</v>
      </c>
      <c r="C11" s="153" t="str">
        <f>'400m'!C12</f>
        <v>Opavský</v>
      </c>
      <c r="D11" s="153">
        <f>'400m'!D12</f>
        <v>1999</v>
      </c>
      <c r="E11" s="153" t="str">
        <f>'400m'!E12</f>
        <v>Zastávka</v>
      </c>
      <c r="F11" s="159"/>
      <c r="G11" s="160"/>
    </row>
    <row r="12" spans="1:7" ht="26.25" customHeight="1" thickBot="1">
      <c r="A12" s="156">
        <v>5</v>
      </c>
      <c r="B12" s="157">
        <v>2</v>
      </c>
      <c r="C12" s="153" t="str">
        <f>'400m'!C13</f>
        <v>Vrtík</v>
      </c>
      <c r="D12" s="153">
        <f>'400m'!D13</f>
        <v>2000</v>
      </c>
      <c r="E12" s="153" t="str">
        <f>'400m'!E13</f>
        <v>Kuřim</v>
      </c>
      <c r="F12" s="159"/>
      <c r="G12" s="160"/>
    </row>
    <row r="13" spans="1:7" ht="26.25" customHeight="1" thickBot="1">
      <c r="A13" s="156">
        <v>6</v>
      </c>
      <c r="B13" s="157">
        <v>1</v>
      </c>
      <c r="C13" s="153" t="str">
        <f>'400m'!C14</f>
        <v>Jeřábek</v>
      </c>
      <c r="D13" s="153">
        <f>'400m'!D14</f>
        <v>1997</v>
      </c>
      <c r="E13" s="153" t="str">
        <f>'400m'!E14</f>
        <v>Rajhrad</v>
      </c>
      <c r="F13" s="159"/>
      <c r="G13" s="160"/>
    </row>
    <row r="14" spans="1:7" ht="26.25" customHeight="1" thickBot="1">
      <c r="A14" s="156">
        <v>6</v>
      </c>
      <c r="B14" s="157">
        <v>2</v>
      </c>
      <c r="C14" s="153">
        <f>'400m'!C15</f>
        <v>0</v>
      </c>
      <c r="D14" s="153">
        <f>'400m'!D15</f>
        <v>0</v>
      </c>
      <c r="E14" s="153">
        <f>'400m'!E15</f>
        <v>0</v>
      </c>
      <c r="F14" s="159"/>
      <c r="G14" s="160"/>
    </row>
    <row r="15" spans="1:7" ht="26.25" customHeight="1" thickBot="1">
      <c r="A15" s="156">
        <v>7</v>
      </c>
      <c r="B15" s="157">
        <v>1</v>
      </c>
      <c r="C15" s="153">
        <f>'400m'!C16</f>
        <v>0</v>
      </c>
      <c r="D15" s="153">
        <f>'400m'!D16</f>
        <v>0</v>
      </c>
      <c r="E15" s="153">
        <f>'400m'!E16</f>
        <v>0</v>
      </c>
      <c r="F15" s="159"/>
      <c r="G15" s="160"/>
    </row>
    <row r="16" spans="1:7" ht="26.25" customHeight="1" thickBot="1">
      <c r="A16" s="156">
        <v>7</v>
      </c>
      <c r="B16" s="157">
        <v>2</v>
      </c>
      <c r="C16" s="153">
        <f>'400m'!C17</f>
        <v>0</v>
      </c>
      <c r="D16" s="153">
        <f>'400m'!D17</f>
        <v>0</v>
      </c>
      <c r="E16" s="153">
        <f>'400m'!E17</f>
        <v>0</v>
      </c>
      <c r="F16" s="159"/>
      <c r="G16" s="160"/>
    </row>
    <row r="17" spans="1:7" ht="26.25" customHeight="1" thickBot="1">
      <c r="A17" s="156">
        <v>8</v>
      </c>
      <c r="B17" s="157">
        <v>1</v>
      </c>
      <c r="C17" s="153">
        <f>'400m'!C18</f>
        <v>0</v>
      </c>
      <c r="D17" s="153">
        <f>'400m'!D18</f>
        <v>0</v>
      </c>
      <c r="E17" s="153">
        <f>'400m'!E18</f>
        <v>0</v>
      </c>
      <c r="F17" s="159"/>
      <c r="G17" s="160"/>
    </row>
    <row r="18" spans="1:7" ht="26.25" customHeight="1" thickBot="1">
      <c r="A18" s="156">
        <v>8</v>
      </c>
      <c r="B18" s="157">
        <v>2</v>
      </c>
      <c r="C18" s="153">
        <f>'400m'!C19</f>
        <v>0</v>
      </c>
      <c r="D18" s="153">
        <f>'400m'!D19</f>
        <v>0</v>
      </c>
      <c r="E18" s="153">
        <f>'400m'!E19</f>
        <v>0</v>
      </c>
      <c r="F18" s="159"/>
      <c r="G18" s="160"/>
    </row>
    <row r="19" spans="1:7" ht="26.25" customHeight="1" thickBot="1">
      <c r="A19" s="156">
        <v>9</v>
      </c>
      <c r="B19" s="157">
        <v>1</v>
      </c>
      <c r="C19" s="153">
        <f>'400m'!C20</f>
        <v>0</v>
      </c>
      <c r="D19" s="153">
        <f>'400m'!D20</f>
        <v>0</v>
      </c>
      <c r="E19" s="153">
        <f>'400m'!E20</f>
        <v>0</v>
      </c>
      <c r="F19" s="159"/>
      <c r="G19" s="160"/>
    </row>
    <row r="20" spans="1:7" ht="26.25" customHeight="1" thickBot="1">
      <c r="A20" s="156">
        <v>9</v>
      </c>
      <c r="B20" s="157">
        <v>2</v>
      </c>
      <c r="C20" s="153">
        <f>'400m'!C21</f>
        <v>0</v>
      </c>
      <c r="D20" s="153">
        <f>'400m'!D21</f>
        <v>0</v>
      </c>
      <c r="E20" s="153">
        <f>'400m'!E21</f>
        <v>0</v>
      </c>
      <c r="F20" s="159"/>
      <c r="G20" s="160"/>
    </row>
    <row r="21" spans="1:7" ht="26.25" customHeight="1" thickBot="1">
      <c r="A21" s="156"/>
      <c r="B21" s="157"/>
      <c r="C21" s="153">
        <f>'400m'!C22</f>
        <v>0</v>
      </c>
      <c r="D21" s="153">
        <f>'400m'!D22</f>
        <v>0</v>
      </c>
      <c r="E21" s="153">
        <f>'400m'!E22</f>
        <v>0</v>
      </c>
      <c r="F21" s="159"/>
      <c r="G21" s="160"/>
    </row>
    <row r="22" spans="1:7" ht="26.25" customHeight="1" thickBot="1">
      <c r="A22" s="156"/>
      <c r="B22" s="157"/>
      <c r="C22" s="153">
        <f>'400m'!C23</f>
        <v>0</v>
      </c>
      <c r="D22" s="153">
        <f>'400m'!D23</f>
        <v>0</v>
      </c>
      <c r="E22" s="153">
        <f>'400m'!E23</f>
        <v>0</v>
      </c>
      <c r="F22" s="159"/>
      <c r="G22" s="160"/>
    </row>
    <row r="23" spans="1:7" ht="26.25" customHeight="1" thickBot="1">
      <c r="A23" s="161"/>
      <c r="B23" s="162"/>
      <c r="C23" s="153">
        <f>'400m'!C24</f>
        <v>0</v>
      </c>
      <c r="D23" s="153">
        <f>'400m'!D24</f>
        <v>0</v>
      </c>
      <c r="E23" s="153">
        <f>'400m'!E24</f>
        <v>0</v>
      </c>
      <c r="F23" s="164"/>
      <c r="G23" s="165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C3:E23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G2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19.875" style="0" customWidth="1"/>
    <col min="4" max="4" width="10.125" style="0" bestFit="1" customWidth="1"/>
    <col min="5" max="5" width="16.875" style="0" bestFit="1" customWidth="1"/>
    <col min="6" max="6" width="6.75390625" style="0" customWidth="1"/>
    <col min="7" max="7" width="12.25390625" style="0" customWidth="1"/>
  </cols>
  <sheetData>
    <row r="1" spans="1:7" ht="12.75">
      <c r="A1" s="195" t="s">
        <v>200</v>
      </c>
      <c r="B1" s="197" t="s">
        <v>207</v>
      </c>
      <c r="C1" s="199" t="s">
        <v>30</v>
      </c>
      <c r="D1" s="199" t="s">
        <v>202</v>
      </c>
      <c r="E1" s="201" t="s">
        <v>203</v>
      </c>
      <c r="F1" s="203" t="s">
        <v>204</v>
      </c>
      <c r="G1" s="174"/>
    </row>
    <row r="2" spans="1:7" ht="16.5" thickBot="1">
      <c r="A2" s="196"/>
      <c r="B2" s="198"/>
      <c r="C2" s="200"/>
      <c r="D2" s="200"/>
      <c r="E2" s="202"/>
      <c r="F2" s="204"/>
      <c r="G2" s="175" t="s">
        <v>31</v>
      </c>
    </row>
    <row r="3" spans="1:7" ht="26.25" customHeight="1" thickBot="1">
      <c r="A3" s="151">
        <v>1</v>
      </c>
      <c r="B3" s="158"/>
      <c r="C3" s="153" t="str">
        <f>'1500m'!C4</f>
        <v>Klajsner</v>
      </c>
      <c r="D3" s="153" t="str">
        <f>'1500m'!D4</f>
        <v>17.5.2000</v>
      </c>
      <c r="E3" s="153" t="str">
        <f>'1500m'!E4</f>
        <v>Šlapanice</v>
      </c>
      <c r="F3" s="154"/>
      <c r="G3" s="155"/>
    </row>
    <row r="4" spans="1:7" ht="26.25" customHeight="1" thickBot="1">
      <c r="A4" s="156">
        <v>1</v>
      </c>
      <c r="B4" s="158"/>
      <c r="C4" s="153" t="str">
        <f>'1500m'!C5</f>
        <v>Novák</v>
      </c>
      <c r="D4" s="153">
        <f>'1500m'!D5</f>
        <v>1998</v>
      </c>
      <c r="E4" s="153" t="str">
        <f>'1500m'!E5</f>
        <v>Zastávka</v>
      </c>
      <c r="F4" s="159"/>
      <c r="G4" s="160"/>
    </row>
    <row r="5" spans="1:7" ht="26.25" customHeight="1" thickBot="1">
      <c r="A5" s="156">
        <v>1</v>
      </c>
      <c r="B5" s="158"/>
      <c r="C5" s="153" t="str">
        <f>'1500m'!C6</f>
        <v>Kozumplík</v>
      </c>
      <c r="D5" s="153">
        <f>'1500m'!D6</f>
        <v>2000</v>
      </c>
      <c r="E5" s="153" t="str">
        <f>'1500m'!E6</f>
        <v>Tišnov</v>
      </c>
      <c r="F5" s="159"/>
      <c r="G5" s="160"/>
    </row>
    <row r="6" spans="1:7" ht="26.25" customHeight="1" thickBot="1">
      <c r="A6" s="156">
        <v>1</v>
      </c>
      <c r="B6" s="158"/>
      <c r="C6" s="153" t="str">
        <f>'1500m'!C7</f>
        <v>Janík</v>
      </c>
      <c r="D6" s="153" t="str">
        <f>'1500m'!D7</f>
        <v>29.7.1999</v>
      </c>
      <c r="E6" s="153" t="str">
        <f>'1500m'!E7</f>
        <v>Šlapanice</v>
      </c>
      <c r="F6" s="159"/>
      <c r="G6" s="160"/>
    </row>
    <row r="7" spans="1:7" ht="26.25" customHeight="1" thickBot="1">
      <c r="A7" s="156">
        <v>1</v>
      </c>
      <c r="B7" s="158"/>
      <c r="C7" s="153" t="str">
        <f>'1500m'!C8</f>
        <v>Votýpka</v>
      </c>
      <c r="D7" s="153">
        <f>'1500m'!D8</f>
        <v>1998</v>
      </c>
      <c r="E7" s="153" t="str">
        <f>'1500m'!E8</f>
        <v>Tišnov</v>
      </c>
      <c r="F7" s="159"/>
      <c r="G7" s="160"/>
    </row>
    <row r="8" spans="1:7" ht="26.25" customHeight="1" thickBot="1">
      <c r="A8" s="156">
        <v>2</v>
      </c>
      <c r="B8" s="158"/>
      <c r="C8" s="153" t="e">
        <f>'1500m'!#REF!</f>
        <v>#REF!</v>
      </c>
      <c r="D8" s="153" t="e">
        <f>'1500m'!#REF!</f>
        <v>#REF!</v>
      </c>
      <c r="E8" s="153" t="e">
        <f>'1500m'!#REF!</f>
        <v>#REF!</v>
      </c>
      <c r="F8" s="159"/>
      <c r="G8" s="160"/>
    </row>
    <row r="9" spans="1:7" ht="26.25" customHeight="1" thickBot="1">
      <c r="A9" s="156">
        <v>2</v>
      </c>
      <c r="B9" s="158"/>
      <c r="C9" s="153" t="str">
        <f>'1500m'!C9</f>
        <v>Halas</v>
      </c>
      <c r="D9" s="153">
        <f>'1500m'!D9</f>
        <v>1999</v>
      </c>
      <c r="E9" s="153" t="str">
        <f>'1500m'!E9</f>
        <v>Rajhrad</v>
      </c>
      <c r="F9" s="159"/>
      <c r="G9" s="160"/>
    </row>
    <row r="10" spans="1:7" ht="26.25" customHeight="1" thickBot="1">
      <c r="A10" s="156">
        <v>2</v>
      </c>
      <c r="B10" s="158"/>
      <c r="C10" s="153" t="e">
        <f>'1500m'!#REF!</f>
        <v>#REF!</v>
      </c>
      <c r="D10" s="153" t="e">
        <f>'1500m'!#REF!</f>
        <v>#REF!</v>
      </c>
      <c r="E10" s="153" t="e">
        <f>'1500m'!#REF!</f>
        <v>#REF!</v>
      </c>
      <c r="F10" s="159"/>
      <c r="G10" s="160"/>
    </row>
    <row r="11" spans="1:7" ht="26.25" customHeight="1" thickBot="1">
      <c r="A11" s="156">
        <v>2</v>
      </c>
      <c r="B11" s="158"/>
      <c r="C11" s="153" t="str">
        <f>'1500m'!C11</f>
        <v>Hejduk</v>
      </c>
      <c r="D11" s="153" t="str">
        <f>'1500m'!D11</f>
        <v>31.7.1997</v>
      </c>
      <c r="E11" s="153" t="str">
        <f>'1500m'!E11</f>
        <v>Šlapanice</v>
      </c>
      <c r="F11" s="159"/>
      <c r="G11" s="160"/>
    </row>
    <row r="12" spans="1:7" ht="26.25" customHeight="1" thickBot="1">
      <c r="A12" s="156">
        <v>2</v>
      </c>
      <c r="B12" s="158"/>
      <c r="C12" s="153" t="str">
        <f>'1500m'!C12</f>
        <v>Řeřucha</v>
      </c>
      <c r="D12" s="153">
        <f>'1500m'!D12</f>
        <v>2000</v>
      </c>
      <c r="E12" s="153" t="str">
        <f>'1500m'!E12</f>
        <v>Rajhrad</v>
      </c>
      <c r="F12" s="159"/>
      <c r="G12" s="160"/>
    </row>
    <row r="13" spans="1:7" ht="26.25" customHeight="1" thickBot="1">
      <c r="A13" s="156">
        <v>2</v>
      </c>
      <c r="B13" s="158"/>
      <c r="C13" s="153" t="str">
        <f>'1500m'!C13</f>
        <v>Dygas</v>
      </c>
      <c r="D13" s="153">
        <f>'1500m'!D13</f>
        <v>2000</v>
      </c>
      <c r="E13" s="153" t="str">
        <f>'1500m'!E13</f>
        <v>Kuřim</v>
      </c>
      <c r="F13" s="159"/>
      <c r="G13" s="160"/>
    </row>
    <row r="14" spans="1:7" ht="26.25" customHeight="1" thickBot="1">
      <c r="A14" s="156"/>
      <c r="B14" s="158"/>
      <c r="C14" s="153" t="str">
        <f>'1500m'!C10</f>
        <v>Buchta</v>
      </c>
      <c r="D14" s="153">
        <f>'1500m'!D10</f>
        <v>1999</v>
      </c>
      <c r="E14" s="153" t="str">
        <f>'1500m'!E10</f>
        <v>Zastávka</v>
      </c>
      <c r="F14" s="159"/>
      <c r="G14" s="160"/>
    </row>
    <row r="15" spans="1:7" ht="26.25" customHeight="1" thickBot="1">
      <c r="A15" s="156"/>
      <c r="B15" s="158"/>
      <c r="C15" s="153" t="e">
        <f>'1500m'!#REF!</f>
        <v>#REF!</v>
      </c>
      <c r="D15" s="153" t="e">
        <f>'1500m'!#REF!</f>
        <v>#REF!</v>
      </c>
      <c r="E15" s="153" t="e">
        <f>'1500m'!#REF!</f>
        <v>#REF!</v>
      </c>
      <c r="F15" s="159"/>
      <c r="G15" s="160"/>
    </row>
    <row r="16" spans="1:7" ht="26.25" customHeight="1" thickBot="1">
      <c r="A16" s="156"/>
      <c r="B16" s="158"/>
      <c r="C16" s="153" t="str">
        <f>'1500m'!C11</f>
        <v>Hejduk</v>
      </c>
      <c r="D16" s="153" t="str">
        <f>'1500m'!D11</f>
        <v>31.7.1997</v>
      </c>
      <c r="E16" s="153" t="str">
        <f>'1500m'!E11</f>
        <v>Šlapanice</v>
      </c>
      <c r="F16" s="159"/>
      <c r="G16" s="160"/>
    </row>
    <row r="17" spans="1:7" ht="26.25" customHeight="1" thickBot="1">
      <c r="A17" s="156"/>
      <c r="B17" s="158"/>
      <c r="C17" s="153" t="str">
        <f>'1500m'!C12</f>
        <v>Řeřucha</v>
      </c>
      <c r="D17" s="153">
        <f>'1500m'!D12</f>
        <v>2000</v>
      </c>
      <c r="E17" s="153" t="str">
        <f>'1500m'!E12</f>
        <v>Rajhrad</v>
      </c>
      <c r="F17" s="159"/>
      <c r="G17" s="160"/>
    </row>
    <row r="18" spans="1:7" ht="26.25" customHeight="1" thickBot="1">
      <c r="A18" s="156"/>
      <c r="B18" s="158">
        <f>'[1]1500m'!B19</f>
        <v>0</v>
      </c>
      <c r="C18" s="153" t="str">
        <f>'1500m'!C13</f>
        <v>Dygas</v>
      </c>
      <c r="D18" s="153">
        <f>'1500m'!D13</f>
        <v>2000</v>
      </c>
      <c r="E18" s="153" t="str">
        <f>'1500m'!E13</f>
        <v>Kuřim</v>
      </c>
      <c r="F18" s="159"/>
      <c r="G18" s="160"/>
    </row>
    <row r="19" spans="1:7" ht="26.25" customHeight="1" thickBot="1">
      <c r="A19" s="156"/>
      <c r="B19" s="158">
        <f>'[1]1500m'!B20</f>
        <v>0</v>
      </c>
      <c r="C19" s="153">
        <f>'1500m'!C20</f>
        <v>0</v>
      </c>
      <c r="D19" s="153">
        <f>'1500m'!D20</f>
        <v>0</v>
      </c>
      <c r="E19" s="153">
        <f>'1500m'!E20</f>
        <v>0</v>
      </c>
      <c r="F19" s="159"/>
      <c r="G19" s="160"/>
    </row>
    <row r="20" spans="1:7" ht="26.25" customHeight="1" thickBot="1">
      <c r="A20" s="156"/>
      <c r="B20" s="158">
        <f>'[1]1500m'!B21</f>
        <v>0</v>
      </c>
      <c r="C20" s="153">
        <f>'1500m'!C21</f>
        <v>0</v>
      </c>
      <c r="D20" s="153">
        <f>'1500m'!D21</f>
        <v>0</v>
      </c>
      <c r="E20" s="153">
        <f>'1500m'!E21</f>
        <v>0</v>
      </c>
      <c r="F20" s="159"/>
      <c r="G20" s="160"/>
    </row>
    <row r="21" spans="1:7" ht="26.25" customHeight="1" thickBot="1">
      <c r="A21" s="161"/>
      <c r="B21" s="163">
        <f>'[1]1500m'!B22</f>
        <v>0</v>
      </c>
      <c r="C21" s="153">
        <f>'1500m'!C22</f>
        <v>0</v>
      </c>
      <c r="D21" s="153">
        <f>'1500m'!D22</f>
        <v>0</v>
      </c>
      <c r="E21" s="153">
        <f>'1500m'!E22</f>
        <v>0</v>
      </c>
      <c r="F21" s="164"/>
      <c r="G21" s="165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B3:E21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2:N20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12.75390625" style="0" customWidth="1"/>
  </cols>
  <sheetData>
    <row r="2" spans="1:14" ht="12.75">
      <c r="A2" s="144" t="s">
        <v>195</v>
      </c>
      <c r="B2" s="144" t="s">
        <v>196</v>
      </c>
      <c r="C2" s="205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8" customHeight="1">
      <c r="A3" s="144"/>
      <c r="B3" s="144"/>
      <c r="C3" s="147">
        <v>140</v>
      </c>
      <c r="D3" s="147">
        <v>144</v>
      </c>
      <c r="E3" s="147">
        <v>148</v>
      </c>
      <c r="F3" s="147">
        <v>152</v>
      </c>
      <c r="G3" s="147">
        <v>156</v>
      </c>
      <c r="H3" s="147">
        <v>160</v>
      </c>
      <c r="I3" s="147">
        <v>164</v>
      </c>
      <c r="J3" s="147">
        <v>168</v>
      </c>
      <c r="K3" s="147">
        <v>172</v>
      </c>
      <c r="L3" s="147">
        <v>176</v>
      </c>
      <c r="M3" s="167">
        <v>180</v>
      </c>
      <c r="N3" s="166" t="s">
        <v>205</v>
      </c>
    </row>
    <row r="4" spans="1:14" ht="24.75" customHeight="1">
      <c r="A4" s="145" t="str">
        <f>výška!C4</f>
        <v>Ftačník</v>
      </c>
      <c r="B4" s="146" t="str">
        <f>výška!E4</f>
        <v>Kuřim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68"/>
      <c r="N4" s="150"/>
    </row>
    <row r="5" spans="1:14" ht="24.75" customHeight="1">
      <c r="A5" s="145" t="str">
        <f>výška!C5</f>
        <v>Havlát</v>
      </c>
      <c r="B5" s="146" t="str">
        <f>výška!E5</f>
        <v>Tišnov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68"/>
      <c r="N5" s="150"/>
    </row>
    <row r="6" spans="1:14" ht="24.75" customHeight="1">
      <c r="A6" s="145" t="str">
        <f>výška!C6</f>
        <v>Zhoř</v>
      </c>
      <c r="B6" s="146" t="str">
        <f>výška!E6</f>
        <v>Tišnov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68"/>
      <c r="N6" s="150"/>
    </row>
    <row r="7" spans="1:14" ht="24.75" customHeight="1">
      <c r="A7" s="145" t="str">
        <f>výška!C7</f>
        <v>Hlaváč</v>
      </c>
      <c r="B7" s="146" t="str">
        <f>výška!E7</f>
        <v>Šlapanice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68"/>
      <c r="N7" s="150"/>
    </row>
    <row r="8" spans="1:14" ht="24.75" customHeight="1">
      <c r="A8" s="145" t="str">
        <f>výška!C8</f>
        <v>Klíma</v>
      </c>
      <c r="B8" s="146" t="str">
        <f>výška!E8</f>
        <v>Zastávka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68"/>
      <c r="N8" s="150"/>
    </row>
    <row r="9" spans="1:14" ht="24.75" customHeight="1">
      <c r="A9" s="145" t="str">
        <f>výška!C9</f>
        <v>Blaťák</v>
      </c>
      <c r="B9" s="146" t="str">
        <f>výška!E9</f>
        <v>Tišnov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68"/>
      <c r="N9" s="150"/>
    </row>
    <row r="10" spans="1:14" ht="24.75" customHeight="1">
      <c r="A10" s="145" t="str">
        <f>výška!C10</f>
        <v>Maňas Patrik</v>
      </c>
      <c r="B10" s="146" t="str">
        <f>výška!E10</f>
        <v>Šlapanice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68"/>
      <c r="N10" s="150"/>
    </row>
    <row r="11" spans="1:14" ht="24.75" customHeight="1">
      <c r="A11" s="145" t="e">
        <f>výška!#REF!</f>
        <v>#REF!</v>
      </c>
      <c r="B11" s="146" t="e">
        <f>výška!#REF!</f>
        <v>#REF!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68"/>
      <c r="N11" s="150"/>
    </row>
    <row r="12" spans="1:14" ht="24.75" customHeight="1">
      <c r="A12" s="145" t="str">
        <f>výška!C11</f>
        <v>Opavský</v>
      </c>
      <c r="B12" s="146" t="str">
        <f>výška!E11</f>
        <v>Zastávka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68"/>
      <c r="N12" s="150"/>
    </row>
    <row r="13" spans="1:14" ht="24.75" customHeight="1">
      <c r="A13" s="145" t="str">
        <f>výška!C12</f>
        <v>Maňas Martin</v>
      </c>
      <c r="B13" s="146" t="str">
        <f>výška!E12</f>
        <v>Šlapanice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68"/>
      <c r="N13" s="150"/>
    </row>
    <row r="14" spans="1:14" ht="24.75" customHeight="1">
      <c r="A14" s="145" t="str">
        <f>výška!C13</f>
        <v>Dygas</v>
      </c>
      <c r="B14" s="146" t="str">
        <f>výška!E13</f>
        <v>Kuřim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68"/>
      <c r="N14" s="150"/>
    </row>
    <row r="15" spans="1:14" ht="24.75" customHeight="1">
      <c r="A15" s="145" t="str">
        <f>výška!C14</f>
        <v>Řeřucha</v>
      </c>
      <c r="B15" s="146" t="str">
        <f>výška!E14</f>
        <v>Rajhrad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68"/>
      <c r="N15" s="150"/>
    </row>
    <row r="16" spans="1:14" ht="24.75" customHeight="1">
      <c r="A16" s="145">
        <f>výška!C16:C32</f>
        <v>0</v>
      </c>
      <c r="B16" s="146">
        <f>výška!E16</f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68"/>
      <c r="N16" s="150"/>
    </row>
    <row r="17" spans="1:14" ht="24.75" customHeight="1">
      <c r="A17" s="145">
        <f>výška!C17:C33</f>
        <v>0</v>
      </c>
      <c r="B17" s="146">
        <f>výška!E17</f>
        <v>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68"/>
      <c r="N17" s="150"/>
    </row>
    <row r="18" spans="1:14" ht="24.75" customHeight="1">
      <c r="A18" s="145">
        <f>výška!C18:C34</f>
        <v>0</v>
      </c>
      <c r="B18" s="146">
        <f>výška!E18</f>
        <v>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68"/>
      <c r="N18" s="150"/>
    </row>
    <row r="19" spans="1:14" ht="24.75" customHeight="1">
      <c r="A19" s="145">
        <f>výška!C19:C35</f>
        <v>0</v>
      </c>
      <c r="B19" s="146">
        <f>výška!E19</f>
        <v>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68"/>
      <c r="N19" s="150"/>
    </row>
    <row r="20" spans="1:14" ht="24.75" customHeight="1">
      <c r="A20" s="145">
        <f>výška!C20:C36</f>
        <v>0</v>
      </c>
      <c r="B20" s="146">
        <f>výška!E20</f>
        <v>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68"/>
      <c r="N20" s="150"/>
    </row>
  </sheetData>
  <sheetProtection/>
  <mergeCells count="1">
    <mergeCell ref="C2:N2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N20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11.375" style="0" customWidth="1"/>
  </cols>
  <sheetData>
    <row r="1" ht="12.75">
      <c r="L1" s="129" t="s">
        <v>199</v>
      </c>
    </row>
    <row r="2" spans="1:14" ht="12.75">
      <c r="A2" s="209" t="s">
        <v>195</v>
      </c>
      <c r="B2" s="209" t="s">
        <v>196</v>
      </c>
      <c r="C2" s="208" t="s">
        <v>197</v>
      </c>
      <c r="D2" s="206"/>
      <c r="E2" s="206"/>
      <c r="F2" s="206"/>
      <c r="G2" s="206"/>
      <c r="H2" s="206"/>
      <c r="I2" s="206"/>
      <c r="J2" s="206"/>
      <c r="K2" s="206"/>
      <c r="L2" s="207"/>
      <c r="M2" s="169"/>
      <c r="N2" s="169"/>
    </row>
    <row r="3" spans="1:14" ht="18" customHeight="1">
      <c r="A3" s="210"/>
      <c r="B3" s="210"/>
      <c r="C3" s="208">
        <v>1</v>
      </c>
      <c r="D3" s="206"/>
      <c r="E3" s="206">
        <v>2</v>
      </c>
      <c r="F3" s="206"/>
      <c r="G3" s="206">
        <v>3</v>
      </c>
      <c r="H3" s="206"/>
      <c r="I3" s="206">
        <v>4</v>
      </c>
      <c r="J3" s="206"/>
      <c r="K3" s="206" t="s">
        <v>205</v>
      </c>
      <c r="L3" s="207"/>
      <c r="M3" s="169"/>
      <c r="N3" s="169"/>
    </row>
    <row r="4" spans="1:14" ht="24.75" customHeight="1">
      <c r="A4" s="145" t="str">
        <f>dálka!C4</f>
        <v>Ftačník</v>
      </c>
      <c r="B4" s="146" t="str">
        <f>dálka!E4</f>
        <v>Kuřim</v>
      </c>
      <c r="C4" s="148"/>
      <c r="D4" s="149"/>
      <c r="E4" s="148"/>
      <c r="F4" s="150"/>
      <c r="G4" s="148"/>
      <c r="H4" s="150"/>
      <c r="I4" s="148"/>
      <c r="J4" s="149"/>
      <c r="K4" s="171"/>
      <c r="L4" s="150"/>
      <c r="M4" s="170"/>
      <c r="N4" s="170"/>
    </row>
    <row r="5" spans="1:14" ht="24.75" customHeight="1">
      <c r="A5" s="145" t="str">
        <f>dálka!C5</f>
        <v>Klajsner</v>
      </c>
      <c r="B5" s="146" t="str">
        <f>dálka!E5</f>
        <v>Šlapanice</v>
      </c>
      <c r="C5" s="148"/>
      <c r="D5" s="149"/>
      <c r="E5" s="148"/>
      <c r="F5" s="150"/>
      <c r="G5" s="148"/>
      <c r="H5" s="150"/>
      <c r="I5" s="148"/>
      <c r="J5" s="149"/>
      <c r="K5" s="171"/>
      <c r="L5" s="150"/>
      <c r="M5" s="170"/>
      <c r="N5" s="170"/>
    </row>
    <row r="6" spans="1:14" ht="24.75" customHeight="1">
      <c r="A6" s="145" t="str">
        <f>dálka!C6</f>
        <v>Cík</v>
      </c>
      <c r="B6" s="146" t="str">
        <f>dálka!E6</f>
        <v>Tišnov</v>
      </c>
      <c r="C6" s="148"/>
      <c r="D6" s="149"/>
      <c r="E6" s="148"/>
      <c r="F6" s="150"/>
      <c r="G6" s="148"/>
      <c r="H6" s="150"/>
      <c r="I6" s="148"/>
      <c r="J6" s="149"/>
      <c r="K6" s="171"/>
      <c r="L6" s="150"/>
      <c r="M6" s="170"/>
      <c r="N6" s="170"/>
    </row>
    <row r="7" spans="1:14" ht="24.75" customHeight="1">
      <c r="A7" s="145" t="str">
        <f>dálka!C7</f>
        <v>Klíma</v>
      </c>
      <c r="B7" s="146" t="str">
        <f>dálka!E7</f>
        <v>Zastávka</v>
      </c>
      <c r="C7" s="148"/>
      <c r="D7" s="149"/>
      <c r="E7" s="148"/>
      <c r="F7" s="150"/>
      <c r="G7" s="148"/>
      <c r="H7" s="150"/>
      <c r="I7" s="148"/>
      <c r="J7" s="149"/>
      <c r="K7" s="171"/>
      <c r="L7" s="150"/>
      <c r="M7" s="170"/>
      <c r="N7" s="170"/>
    </row>
    <row r="8" spans="1:14" ht="24.75" customHeight="1">
      <c r="A8" s="145" t="str">
        <f>dálka!C8</f>
        <v>Říha</v>
      </c>
      <c r="B8" s="146" t="str">
        <f>dálka!E8</f>
        <v>Tišnov</v>
      </c>
      <c r="C8" s="148"/>
      <c r="D8" s="149"/>
      <c r="E8" s="148"/>
      <c r="F8" s="150"/>
      <c r="G8" s="148"/>
      <c r="H8" s="150"/>
      <c r="I8" s="148"/>
      <c r="J8" s="149"/>
      <c r="K8" s="171"/>
      <c r="L8" s="150"/>
      <c r="M8" s="170"/>
      <c r="N8" s="170"/>
    </row>
    <row r="9" spans="1:14" ht="24.75" customHeight="1">
      <c r="A9" s="145" t="str">
        <f>dálka!C9</f>
        <v>Maňas</v>
      </c>
      <c r="B9" s="146" t="str">
        <f>dálka!E9</f>
        <v>Šlapanice</v>
      </c>
      <c r="C9" s="148"/>
      <c r="D9" s="149"/>
      <c r="E9" s="148"/>
      <c r="F9" s="150"/>
      <c r="G9" s="148"/>
      <c r="H9" s="150"/>
      <c r="I9" s="148"/>
      <c r="J9" s="149"/>
      <c r="K9" s="171"/>
      <c r="L9" s="150"/>
      <c r="M9" s="170"/>
      <c r="N9" s="170"/>
    </row>
    <row r="10" spans="1:14" ht="24.75" customHeight="1">
      <c r="A10" s="145" t="str">
        <f>dálka!C10</f>
        <v>Cebák</v>
      </c>
      <c r="B10" s="146" t="str">
        <f>dálka!E10</f>
        <v>Tišnov</v>
      </c>
      <c r="C10" s="148"/>
      <c r="D10" s="149"/>
      <c r="E10" s="148"/>
      <c r="F10" s="150"/>
      <c r="G10" s="148"/>
      <c r="H10" s="150"/>
      <c r="I10" s="148"/>
      <c r="J10" s="149"/>
      <c r="K10" s="171"/>
      <c r="L10" s="150"/>
      <c r="M10" s="170"/>
      <c r="N10" s="170"/>
    </row>
    <row r="11" spans="1:14" ht="24.75" customHeight="1">
      <c r="A11" s="145" t="e">
        <f>dálka!#REF!</f>
        <v>#REF!</v>
      </c>
      <c r="B11" s="146" t="e">
        <f>dálka!#REF!</f>
        <v>#REF!</v>
      </c>
      <c r="C11" s="148"/>
      <c r="D11" s="149"/>
      <c r="E11" s="148"/>
      <c r="F11" s="150"/>
      <c r="G11" s="148"/>
      <c r="H11" s="150"/>
      <c r="I11" s="148"/>
      <c r="J11" s="149"/>
      <c r="K11" s="171"/>
      <c r="L11" s="150"/>
      <c r="M11" s="170"/>
      <c r="N11" s="170"/>
    </row>
    <row r="12" spans="1:14" ht="24.75" customHeight="1">
      <c r="A12" s="145" t="str">
        <f>dálka!C12</f>
        <v>Voronin</v>
      </c>
      <c r="B12" s="146" t="str">
        <f>dálka!E12</f>
        <v>Šlapanice</v>
      </c>
      <c r="C12" s="148"/>
      <c r="D12" s="149"/>
      <c r="E12" s="148"/>
      <c r="F12" s="150"/>
      <c r="G12" s="148"/>
      <c r="H12" s="150"/>
      <c r="I12" s="148"/>
      <c r="J12" s="149"/>
      <c r="K12" s="171"/>
      <c r="L12" s="150"/>
      <c r="M12" s="170"/>
      <c r="N12" s="170"/>
    </row>
    <row r="13" spans="1:14" ht="24.75" customHeight="1">
      <c r="A13" s="145" t="e">
        <f>dálka!#REF!</f>
        <v>#REF!</v>
      </c>
      <c r="B13" s="146" t="e">
        <f>dálka!#REF!</f>
        <v>#REF!</v>
      </c>
      <c r="C13" s="148"/>
      <c r="D13" s="149"/>
      <c r="E13" s="148"/>
      <c r="F13" s="150"/>
      <c r="G13" s="148"/>
      <c r="H13" s="150"/>
      <c r="I13" s="148"/>
      <c r="J13" s="149"/>
      <c r="K13" s="171"/>
      <c r="L13" s="150"/>
      <c r="M13" s="170"/>
      <c r="N13" s="170"/>
    </row>
    <row r="14" spans="1:14" ht="24.75" customHeight="1">
      <c r="A14" s="145" t="str">
        <f>dálka!C13</f>
        <v>Kozyk</v>
      </c>
      <c r="B14" s="146" t="str">
        <f>dálka!E13</f>
        <v>Kuřim</v>
      </c>
      <c r="C14" s="148"/>
      <c r="D14" s="149"/>
      <c r="E14" s="148"/>
      <c r="F14" s="150"/>
      <c r="G14" s="148"/>
      <c r="H14" s="150"/>
      <c r="I14" s="148"/>
      <c r="J14" s="149"/>
      <c r="K14" s="171"/>
      <c r="L14" s="150"/>
      <c r="M14" s="170"/>
      <c r="N14" s="170"/>
    </row>
    <row r="15" spans="1:14" ht="24.75" customHeight="1">
      <c r="A15" s="145" t="str">
        <f>dálka!C14</f>
        <v>Schmid</v>
      </c>
      <c r="B15" s="146" t="str">
        <f>dálka!E14</f>
        <v>Zastávka</v>
      </c>
      <c r="C15" s="148"/>
      <c r="D15" s="149"/>
      <c r="E15" s="148"/>
      <c r="F15" s="150"/>
      <c r="G15" s="148"/>
      <c r="H15" s="150"/>
      <c r="I15" s="148"/>
      <c r="J15" s="149"/>
      <c r="K15" s="171"/>
      <c r="L15" s="150"/>
      <c r="M15" s="170"/>
      <c r="N15" s="170"/>
    </row>
    <row r="16" spans="1:14" ht="24.75" customHeight="1">
      <c r="A16" s="145" t="str">
        <f>dálka!C15</f>
        <v>Foral</v>
      </c>
      <c r="B16" s="146" t="str">
        <f>dálka!E15</f>
        <v>Zastávka</v>
      </c>
      <c r="C16" s="148"/>
      <c r="D16" s="149"/>
      <c r="E16" s="148"/>
      <c r="F16" s="150"/>
      <c r="G16" s="148"/>
      <c r="H16" s="150"/>
      <c r="I16" s="148"/>
      <c r="J16" s="149"/>
      <c r="K16" s="171"/>
      <c r="L16" s="150"/>
      <c r="M16" s="170"/>
      <c r="N16" s="170"/>
    </row>
    <row r="17" spans="1:14" ht="24.75" customHeight="1">
      <c r="A17" s="145" t="str">
        <f>dálka!C16</f>
        <v>Pátek</v>
      </c>
      <c r="B17" s="146" t="str">
        <f>dálka!E16</f>
        <v>Rajhrad</v>
      </c>
      <c r="C17" s="148"/>
      <c r="D17" s="149"/>
      <c r="E17" s="148"/>
      <c r="F17" s="150"/>
      <c r="G17" s="148"/>
      <c r="H17" s="150"/>
      <c r="I17" s="148"/>
      <c r="J17" s="149"/>
      <c r="K17" s="171"/>
      <c r="L17" s="150"/>
      <c r="M17" s="170"/>
      <c r="N17" s="170"/>
    </row>
    <row r="18" spans="1:14" ht="24.75" customHeight="1">
      <c r="A18" s="145">
        <f>dálka!C18</f>
        <v>0</v>
      </c>
      <c r="B18" s="146">
        <f>dálka!E18</f>
        <v>0</v>
      </c>
      <c r="C18" s="148"/>
      <c r="D18" s="149"/>
      <c r="E18" s="148"/>
      <c r="F18" s="150"/>
      <c r="G18" s="148"/>
      <c r="H18" s="150"/>
      <c r="I18" s="148"/>
      <c r="J18" s="149"/>
      <c r="K18" s="171"/>
      <c r="L18" s="150"/>
      <c r="M18" s="170"/>
      <c r="N18" s="170"/>
    </row>
    <row r="19" spans="1:14" ht="24.75" customHeight="1">
      <c r="A19" s="145" t="e">
        <f>dálka!#REF!</f>
        <v>#REF!</v>
      </c>
      <c r="B19" s="146" t="e">
        <f>dálka!#REF!</f>
        <v>#REF!</v>
      </c>
      <c r="C19" s="148"/>
      <c r="D19" s="149"/>
      <c r="E19" s="148"/>
      <c r="F19" s="150"/>
      <c r="G19" s="148"/>
      <c r="H19" s="150"/>
      <c r="I19" s="148"/>
      <c r="J19" s="149"/>
      <c r="K19" s="171"/>
      <c r="L19" s="150"/>
      <c r="M19" s="170"/>
      <c r="N19" s="170"/>
    </row>
    <row r="20" spans="1:14" ht="24.75" customHeight="1">
      <c r="A20" s="145" t="e">
        <f>dálka!#REF!</f>
        <v>#REF!</v>
      </c>
      <c r="B20" s="146" t="e">
        <f>dálka!#REF!</f>
        <v>#REF!</v>
      </c>
      <c r="C20" s="148"/>
      <c r="D20" s="149"/>
      <c r="E20" s="148"/>
      <c r="F20" s="150"/>
      <c r="G20" s="148"/>
      <c r="H20" s="150"/>
      <c r="I20" s="148"/>
      <c r="J20" s="149"/>
      <c r="K20" s="171"/>
      <c r="L20" s="150"/>
      <c r="M20" s="170"/>
      <c r="N20" s="170"/>
    </row>
  </sheetData>
  <sheetProtection/>
  <mergeCells count="8">
    <mergeCell ref="K3:L3"/>
    <mergeCell ref="C2:L2"/>
    <mergeCell ref="A2:A3"/>
    <mergeCell ref="B2:B3"/>
    <mergeCell ref="C3:D3"/>
    <mergeCell ref="E3:F3"/>
    <mergeCell ref="G3:H3"/>
    <mergeCell ref="I3:J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N20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14.75390625" style="0" customWidth="1"/>
  </cols>
  <sheetData>
    <row r="1" ht="12.75">
      <c r="L1" s="129" t="s">
        <v>198</v>
      </c>
    </row>
    <row r="2" spans="1:14" ht="12.75">
      <c r="A2" s="209" t="s">
        <v>195</v>
      </c>
      <c r="B2" s="211" t="s">
        <v>196</v>
      </c>
      <c r="C2" s="208" t="s">
        <v>197</v>
      </c>
      <c r="D2" s="206"/>
      <c r="E2" s="206"/>
      <c r="F2" s="206"/>
      <c r="G2" s="206"/>
      <c r="H2" s="206"/>
      <c r="I2" s="206"/>
      <c r="J2" s="206"/>
      <c r="K2" s="206"/>
      <c r="L2" s="207"/>
      <c r="M2" s="173"/>
      <c r="N2" s="173"/>
    </row>
    <row r="3" spans="1:14" ht="12.75">
      <c r="A3" s="210"/>
      <c r="B3" s="212"/>
      <c r="C3" s="208">
        <v>1</v>
      </c>
      <c r="D3" s="206"/>
      <c r="E3" s="206">
        <v>2</v>
      </c>
      <c r="F3" s="206"/>
      <c r="G3" s="206">
        <v>3</v>
      </c>
      <c r="H3" s="206"/>
      <c r="I3" s="206">
        <v>4</v>
      </c>
      <c r="J3" s="206"/>
      <c r="K3" s="206" t="s">
        <v>205</v>
      </c>
      <c r="L3" s="207"/>
      <c r="M3" s="173"/>
      <c r="N3" s="173"/>
    </row>
    <row r="4" spans="1:14" ht="24.75" customHeight="1">
      <c r="A4" s="145" t="str">
        <f>koule!C4</f>
        <v>Hlaváč</v>
      </c>
      <c r="B4" s="172" t="str">
        <f>koule!E4</f>
        <v>Šlapanice</v>
      </c>
      <c r="C4" s="148"/>
      <c r="D4" s="149"/>
      <c r="E4" s="148"/>
      <c r="F4" s="150"/>
      <c r="G4" s="148"/>
      <c r="H4" s="150"/>
      <c r="I4" s="148"/>
      <c r="J4" s="149"/>
      <c r="K4" s="171"/>
      <c r="L4" s="150"/>
      <c r="M4" s="170"/>
      <c r="N4" s="170"/>
    </row>
    <row r="5" spans="1:14" ht="24.75" customHeight="1">
      <c r="A5" s="145" t="str">
        <f>koule!C5</f>
        <v>Kříž</v>
      </c>
      <c r="B5" s="172" t="str">
        <f>koule!E5</f>
        <v>Zastávka</v>
      </c>
      <c r="C5" s="148"/>
      <c r="D5" s="149"/>
      <c r="E5" s="148"/>
      <c r="F5" s="150"/>
      <c r="G5" s="148"/>
      <c r="H5" s="150"/>
      <c r="I5" s="148"/>
      <c r="J5" s="149"/>
      <c r="K5" s="171"/>
      <c r="L5" s="150"/>
      <c r="M5" s="170"/>
      <c r="N5" s="170"/>
    </row>
    <row r="6" spans="1:14" ht="24.75" customHeight="1">
      <c r="A6" s="145" t="str">
        <f>koule!C6</f>
        <v>Jahn</v>
      </c>
      <c r="B6" s="172" t="str">
        <f>koule!E6</f>
        <v>Kuřim</v>
      </c>
      <c r="C6" s="148"/>
      <c r="D6" s="149"/>
      <c r="E6" s="148"/>
      <c r="F6" s="150"/>
      <c r="G6" s="148"/>
      <c r="H6" s="150"/>
      <c r="I6" s="148"/>
      <c r="J6" s="149"/>
      <c r="K6" s="171"/>
      <c r="L6" s="150"/>
      <c r="M6" s="170"/>
      <c r="N6" s="170"/>
    </row>
    <row r="7" spans="1:14" ht="24.75" customHeight="1">
      <c r="A7" s="145" t="str">
        <f>koule!C7</f>
        <v>Ondroušek</v>
      </c>
      <c r="B7" s="172" t="str">
        <f>koule!E7</f>
        <v>Zastávka</v>
      </c>
      <c r="C7" s="148"/>
      <c r="D7" s="149"/>
      <c r="E7" s="148"/>
      <c r="F7" s="150"/>
      <c r="G7" s="148"/>
      <c r="H7" s="150"/>
      <c r="I7" s="148"/>
      <c r="J7" s="149"/>
      <c r="K7" s="171"/>
      <c r="L7" s="150"/>
      <c r="M7" s="170"/>
      <c r="N7" s="170"/>
    </row>
    <row r="8" spans="1:14" ht="24.75" customHeight="1">
      <c r="A8" s="145" t="str">
        <f>koule!C8</f>
        <v>Kozyk</v>
      </c>
      <c r="B8" s="172" t="str">
        <f>koule!E8</f>
        <v>Kuřim</v>
      </c>
      <c r="C8" s="148"/>
      <c r="D8" s="149"/>
      <c r="E8" s="148"/>
      <c r="F8" s="150"/>
      <c r="G8" s="148"/>
      <c r="H8" s="150"/>
      <c r="I8" s="148"/>
      <c r="J8" s="149"/>
      <c r="K8" s="171"/>
      <c r="L8" s="150"/>
      <c r="M8" s="170"/>
      <c r="N8" s="170"/>
    </row>
    <row r="9" spans="1:14" ht="24.75" customHeight="1">
      <c r="A9" s="145" t="str">
        <f>koule!C9</f>
        <v>Cík</v>
      </c>
      <c r="B9" s="172" t="str">
        <f>koule!E9</f>
        <v>Tišnov</v>
      </c>
      <c r="C9" s="148"/>
      <c r="D9" s="149"/>
      <c r="E9" s="148"/>
      <c r="F9" s="150"/>
      <c r="G9" s="148"/>
      <c r="H9" s="150"/>
      <c r="I9" s="148"/>
      <c r="J9" s="149"/>
      <c r="K9" s="171"/>
      <c r="L9" s="150"/>
      <c r="M9" s="170"/>
      <c r="N9" s="170"/>
    </row>
    <row r="10" spans="1:14" ht="24.75" customHeight="1">
      <c r="A10" s="145" t="str">
        <f>koule!C10</f>
        <v>Procházka</v>
      </c>
      <c r="B10" s="172" t="str">
        <f>koule!E10</f>
        <v>Zastávka</v>
      </c>
      <c r="C10" s="148"/>
      <c r="D10" s="149"/>
      <c r="E10" s="148"/>
      <c r="F10" s="150"/>
      <c r="G10" s="148"/>
      <c r="H10" s="150"/>
      <c r="I10" s="148"/>
      <c r="J10" s="149"/>
      <c r="K10" s="171"/>
      <c r="L10" s="150"/>
      <c r="M10" s="170"/>
      <c r="N10" s="170"/>
    </row>
    <row r="11" spans="1:14" ht="24.75" customHeight="1">
      <c r="A11" s="145" t="str">
        <f>koule!C11</f>
        <v>Říha</v>
      </c>
      <c r="B11" s="172" t="str">
        <f>koule!E11</f>
        <v>Tišnov</v>
      </c>
      <c r="C11" s="148"/>
      <c r="D11" s="149"/>
      <c r="E11" s="148"/>
      <c r="F11" s="150"/>
      <c r="G11" s="148"/>
      <c r="H11" s="150"/>
      <c r="I11" s="148"/>
      <c r="J11" s="149"/>
      <c r="K11" s="171"/>
      <c r="L11" s="150"/>
      <c r="M11" s="170"/>
      <c r="N11" s="170"/>
    </row>
    <row r="12" spans="1:14" ht="24.75" customHeight="1">
      <c r="A12" s="145" t="str">
        <f>koule!C12</f>
        <v>Kotačka</v>
      </c>
      <c r="B12" s="172" t="str">
        <f>koule!E12</f>
        <v>Šlapanice</v>
      </c>
      <c r="C12" s="148"/>
      <c r="D12" s="149"/>
      <c r="E12" s="148"/>
      <c r="F12" s="150"/>
      <c r="G12" s="148"/>
      <c r="H12" s="150"/>
      <c r="I12" s="148"/>
      <c r="J12" s="149"/>
      <c r="K12" s="171"/>
      <c r="L12" s="150"/>
      <c r="M12" s="170"/>
      <c r="N12" s="170"/>
    </row>
    <row r="13" spans="1:14" ht="24.75" customHeight="1">
      <c r="A13" s="145" t="str">
        <f>koule!C13</f>
        <v>Šimáček</v>
      </c>
      <c r="B13" s="172" t="str">
        <f>koule!E13</f>
        <v>Rajhrad</v>
      </c>
      <c r="C13" s="148"/>
      <c r="D13" s="149"/>
      <c r="E13" s="148"/>
      <c r="F13" s="150"/>
      <c r="G13" s="148"/>
      <c r="H13" s="150"/>
      <c r="I13" s="148"/>
      <c r="J13" s="149"/>
      <c r="K13" s="171"/>
      <c r="L13" s="150"/>
      <c r="M13" s="170"/>
      <c r="N13" s="170"/>
    </row>
    <row r="14" spans="1:14" ht="24.75" customHeight="1">
      <c r="A14" s="145" t="str">
        <f>koule!C14</f>
        <v>Cebák</v>
      </c>
      <c r="B14" s="172" t="str">
        <f>koule!E14</f>
        <v>Tišnov</v>
      </c>
      <c r="C14" s="148"/>
      <c r="D14" s="149"/>
      <c r="E14" s="148"/>
      <c r="F14" s="150"/>
      <c r="G14" s="148"/>
      <c r="H14" s="150"/>
      <c r="I14" s="148"/>
      <c r="J14" s="149"/>
      <c r="K14" s="171"/>
      <c r="L14" s="150"/>
      <c r="M14" s="170"/>
      <c r="N14" s="170"/>
    </row>
    <row r="15" spans="1:14" ht="24.75" customHeight="1">
      <c r="A15" s="145" t="str">
        <f>koule!C15</f>
        <v>Střechovský</v>
      </c>
      <c r="B15" s="172" t="str">
        <f>koule!E15</f>
        <v>Šlapanice</v>
      </c>
      <c r="C15" s="148"/>
      <c r="D15" s="149"/>
      <c r="E15" s="148"/>
      <c r="F15" s="150"/>
      <c r="G15" s="148"/>
      <c r="H15" s="150"/>
      <c r="I15" s="148"/>
      <c r="J15" s="149"/>
      <c r="K15" s="171"/>
      <c r="L15" s="150"/>
      <c r="M15" s="170"/>
      <c r="N15" s="170"/>
    </row>
    <row r="16" spans="1:14" ht="24.75" customHeight="1">
      <c r="A16" s="145" t="str">
        <f>koule!C16</f>
        <v>Stříž</v>
      </c>
      <c r="B16" s="172" t="str">
        <f>koule!E16</f>
        <v>Rajhrad</v>
      </c>
      <c r="C16" s="148"/>
      <c r="D16" s="149"/>
      <c r="E16" s="148"/>
      <c r="F16" s="150"/>
      <c r="G16" s="148"/>
      <c r="H16" s="150"/>
      <c r="I16" s="148"/>
      <c r="J16" s="149"/>
      <c r="K16" s="171"/>
      <c r="L16" s="150"/>
      <c r="M16" s="170"/>
      <c r="N16" s="170"/>
    </row>
    <row r="17" spans="1:14" ht="24.75" customHeight="1">
      <c r="A17" s="145">
        <f>koule!C17</f>
        <v>0</v>
      </c>
      <c r="B17" s="172">
        <f>koule!E17</f>
        <v>0</v>
      </c>
      <c r="C17" s="148"/>
      <c r="D17" s="149"/>
      <c r="E17" s="148"/>
      <c r="F17" s="150"/>
      <c r="G17" s="148"/>
      <c r="H17" s="150"/>
      <c r="I17" s="148"/>
      <c r="J17" s="149"/>
      <c r="K17" s="171"/>
      <c r="L17" s="150"/>
      <c r="M17" s="170"/>
      <c r="N17" s="170"/>
    </row>
    <row r="18" spans="1:14" ht="24.75" customHeight="1">
      <c r="A18" s="145">
        <f>koule!C18</f>
        <v>0</v>
      </c>
      <c r="B18" s="172">
        <f>koule!E18</f>
        <v>0</v>
      </c>
      <c r="C18" s="148"/>
      <c r="D18" s="149"/>
      <c r="E18" s="148"/>
      <c r="F18" s="150"/>
      <c r="G18" s="148"/>
      <c r="H18" s="150"/>
      <c r="I18" s="148"/>
      <c r="J18" s="149"/>
      <c r="K18" s="171"/>
      <c r="L18" s="150"/>
      <c r="M18" s="170"/>
      <c r="N18" s="170"/>
    </row>
    <row r="19" spans="1:14" ht="24.75" customHeight="1">
      <c r="A19" s="145">
        <f>koule!C19</f>
        <v>0</v>
      </c>
      <c r="B19" s="172">
        <f>koule!E19</f>
        <v>0</v>
      </c>
      <c r="C19" s="148"/>
      <c r="D19" s="149"/>
      <c r="E19" s="148"/>
      <c r="F19" s="150"/>
      <c r="G19" s="148"/>
      <c r="H19" s="150"/>
      <c r="I19" s="148"/>
      <c r="J19" s="149"/>
      <c r="K19" s="171"/>
      <c r="L19" s="150"/>
      <c r="M19" s="170"/>
      <c r="N19" s="170"/>
    </row>
    <row r="20" spans="1:14" ht="24.75" customHeight="1">
      <c r="A20" s="145">
        <f>koule!C20</f>
        <v>0</v>
      </c>
      <c r="B20" s="172">
        <f>koule!E20</f>
        <v>0</v>
      </c>
      <c r="C20" s="148"/>
      <c r="D20" s="149"/>
      <c r="E20" s="148"/>
      <c r="F20" s="150"/>
      <c r="G20" s="148"/>
      <c r="H20" s="150"/>
      <c r="I20" s="148"/>
      <c r="J20" s="149"/>
      <c r="K20" s="171"/>
      <c r="L20" s="150"/>
      <c r="M20" s="170"/>
      <c r="N20" s="170"/>
    </row>
  </sheetData>
  <sheetProtection/>
  <mergeCells count="8">
    <mergeCell ref="A2:A3"/>
    <mergeCell ref="B2:B3"/>
    <mergeCell ref="C2:L2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G16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375" style="0" customWidth="1"/>
    <col min="4" max="4" width="19.625" style="0" customWidth="1"/>
    <col min="5" max="5" width="44.00390625" style="0" customWidth="1"/>
    <col min="6" max="6" width="6.00390625" style="0" customWidth="1"/>
    <col min="7" max="7" width="13.25390625" style="0" customWidth="1"/>
  </cols>
  <sheetData>
    <row r="1" spans="1:7" ht="12.75">
      <c r="A1" s="195" t="s">
        <v>200</v>
      </c>
      <c r="B1" s="197" t="s">
        <v>201</v>
      </c>
      <c r="C1" s="197" t="s">
        <v>206</v>
      </c>
      <c r="D1" s="213" t="s">
        <v>203</v>
      </c>
      <c r="E1" s="201" t="s">
        <v>45</v>
      </c>
      <c r="F1" s="203" t="s">
        <v>204</v>
      </c>
      <c r="G1" s="193" t="s">
        <v>31</v>
      </c>
    </row>
    <row r="2" spans="1:7" ht="18" customHeight="1" thickBot="1">
      <c r="A2" s="196"/>
      <c r="B2" s="198"/>
      <c r="C2" s="198"/>
      <c r="D2" s="214"/>
      <c r="E2" s="202"/>
      <c r="F2" s="204"/>
      <c r="G2" s="194"/>
    </row>
    <row r="3" spans="1:7" ht="26.25" customHeight="1" thickBot="1">
      <c r="A3" s="176">
        <v>1</v>
      </c>
      <c r="B3" s="177">
        <v>1</v>
      </c>
      <c r="C3" s="178"/>
      <c r="D3" s="179" t="str">
        <f>štafeta!B4</f>
        <v>Tišnov A</v>
      </c>
      <c r="E3" s="179" t="str">
        <f>štafeta!C4</f>
        <v>Blaťák, Pitel, Kozumplík, Cík</v>
      </c>
      <c r="F3" s="154"/>
      <c r="G3" s="155"/>
    </row>
    <row r="4" spans="1:7" ht="26.25" customHeight="1" thickBot="1">
      <c r="A4" s="180">
        <v>1</v>
      </c>
      <c r="B4" s="181">
        <v>2</v>
      </c>
      <c r="C4" s="182"/>
      <c r="D4" s="179" t="str">
        <f>štafeta!B5</f>
        <v>Tišnov B</v>
      </c>
      <c r="E4" s="179" t="str">
        <f>štafeta!C5</f>
        <v>Zhoř, Říha, Špaček, Cebák</v>
      </c>
      <c r="F4" s="159"/>
      <c r="G4" s="160"/>
    </row>
    <row r="5" spans="1:7" ht="26.25" customHeight="1" thickBot="1">
      <c r="A5" s="180">
        <v>2</v>
      </c>
      <c r="B5" s="181">
        <v>1</v>
      </c>
      <c r="C5" s="182"/>
      <c r="D5" s="179" t="str">
        <f>štafeta!B6</f>
        <v>Šlapanice 1</v>
      </c>
      <c r="E5" s="179" t="str">
        <f>štafeta!C6</f>
        <v>Buchta, Hlaváč, Janík, Hodek</v>
      </c>
      <c r="F5" s="159"/>
      <c r="G5" s="160"/>
    </row>
    <row r="6" spans="1:7" ht="26.25" customHeight="1" thickBot="1">
      <c r="A6" s="180">
        <v>2</v>
      </c>
      <c r="B6" s="181">
        <v>2</v>
      </c>
      <c r="C6" s="182"/>
      <c r="D6" s="179" t="str">
        <f>štafeta!B7</f>
        <v>Zastávka</v>
      </c>
      <c r="E6" s="179" t="str">
        <f>štafeta!C7</f>
        <v>Klíma,Strnad, Foral, Hnízdil</v>
      </c>
      <c r="F6" s="159"/>
      <c r="G6" s="160"/>
    </row>
    <row r="7" spans="1:7" ht="26.25" customHeight="1" thickBot="1">
      <c r="A7" s="180">
        <v>3</v>
      </c>
      <c r="B7" s="181">
        <v>1</v>
      </c>
      <c r="C7" s="182"/>
      <c r="D7" s="179" t="str">
        <f>štafeta!B8</f>
        <v>Šlapanice 2</v>
      </c>
      <c r="E7" s="179" t="str">
        <f>štafeta!C8</f>
        <v>Střechovský, Slavík, Maňas, Voronín</v>
      </c>
      <c r="F7" s="159"/>
      <c r="G7" s="160"/>
    </row>
    <row r="8" spans="1:7" ht="26.25" customHeight="1" thickBot="1">
      <c r="A8" s="180">
        <v>3</v>
      </c>
      <c r="B8" s="181">
        <v>2</v>
      </c>
      <c r="C8" s="182"/>
      <c r="D8" s="179" t="str">
        <f>štafeta!B9</f>
        <v>Kuřim</v>
      </c>
      <c r="E8" s="179" t="str">
        <f>štafeta!C9</f>
        <v>Jahn, Vrtík, Ftačník, Rosendorfský</v>
      </c>
      <c r="F8" s="159"/>
      <c r="G8" s="160"/>
    </row>
    <row r="9" spans="1:7" ht="26.25" customHeight="1" thickBot="1">
      <c r="A9" s="180">
        <v>4</v>
      </c>
      <c r="B9" s="181">
        <v>1</v>
      </c>
      <c r="C9" s="182"/>
      <c r="D9" s="179" t="str">
        <f>štafeta!B10</f>
        <v>Rajhrad</v>
      </c>
      <c r="E9" s="179" t="str">
        <f>štafeta!C10</f>
        <v>Řeřucha, Pátek,,Halas, Jeřábek</v>
      </c>
      <c r="F9" s="159"/>
      <c r="G9" s="160"/>
    </row>
    <row r="10" spans="1:7" ht="26.25" customHeight="1" thickBot="1">
      <c r="A10" s="180">
        <v>4</v>
      </c>
      <c r="B10" s="181">
        <v>2</v>
      </c>
      <c r="C10" s="182"/>
      <c r="D10" s="179">
        <f>štafeta!B11</f>
        <v>0</v>
      </c>
      <c r="E10" s="179">
        <f>štafeta!C11</f>
        <v>0</v>
      </c>
      <c r="F10" s="159"/>
      <c r="G10" s="160"/>
    </row>
    <row r="11" spans="1:7" ht="26.25" customHeight="1" thickBot="1">
      <c r="A11" s="156">
        <v>5</v>
      </c>
      <c r="B11" s="183">
        <v>1</v>
      </c>
      <c r="C11" s="157"/>
      <c r="D11" s="179">
        <f>štafeta!B12</f>
        <v>0</v>
      </c>
      <c r="E11" s="179">
        <f>štafeta!C12</f>
        <v>0</v>
      </c>
      <c r="F11" s="159"/>
      <c r="G11" s="160"/>
    </row>
    <row r="12" spans="1:7" ht="26.25" customHeight="1" thickBot="1">
      <c r="A12" s="156">
        <v>5</v>
      </c>
      <c r="B12" s="183">
        <v>2</v>
      </c>
      <c r="C12" s="157"/>
      <c r="D12" s="179">
        <f>štafeta!B13</f>
        <v>0</v>
      </c>
      <c r="E12" s="179">
        <f>štafeta!C13</f>
        <v>0</v>
      </c>
      <c r="F12" s="159"/>
      <c r="G12" s="160"/>
    </row>
    <row r="13" spans="1:7" ht="26.25" customHeight="1" thickBot="1">
      <c r="A13" s="156">
        <v>6</v>
      </c>
      <c r="B13" s="183">
        <v>1</v>
      </c>
      <c r="C13" s="157"/>
      <c r="D13" s="179">
        <f>štafeta!B14</f>
        <v>0</v>
      </c>
      <c r="E13" s="179">
        <f>štafeta!C14</f>
        <v>0</v>
      </c>
      <c r="F13" s="159"/>
      <c r="G13" s="160"/>
    </row>
    <row r="14" spans="1:7" ht="26.25" customHeight="1" thickBot="1">
      <c r="A14" s="156">
        <v>6</v>
      </c>
      <c r="B14" s="183">
        <v>2</v>
      </c>
      <c r="C14" s="157"/>
      <c r="D14" s="179">
        <f>štafeta!B15</f>
        <v>0</v>
      </c>
      <c r="E14" s="179">
        <f>štafeta!C15</f>
        <v>0</v>
      </c>
      <c r="F14" s="159"/>
      <c r="G14" s="160"/>
    </row>
    <row r="15" spans="1:7" ht="26.25" customHeight="1" thickBot="1">
      <c r="A15" s="156">
        <v>7</v>
      </c>
      <c r="B15" s="183">
        <v>1</v>
      </c>
      <c r="C15" s="157"/>
      <c r="D15" s="179">
        <f>štafeta!B16</f>
        <v>0</v>
      </c>
      <c r="E15" s="179">
        <f>štafeta!C16</f>
        <v>0</v>
      </c>
      <c r="F15" s="159"/>
      <c r="G15" s="160"/>
    </row>
    <row r="16" spans="1:7" ht="26.25" customHeight="1" thickBot="1">
      <c r="A16" s="161">
        <v>7</v>
      </c>
      <c r="B16" s="184">
        <v>2</v>
      </c>
      <c r="C16" s="162"/>
      <c r="D16" s="179">
        <f>štafeta!B17</f>
        <v>0</v>
      </c>
      <c r="E16" s="179">
        <f>štafeta!C17</f>
        <v>0</v>
      </c>
      <c r="F16" s="164"/>
      <c r="G16" s="165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D3:E16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AC62"/>
  <sheetViews>
    <sheetView tabSelected="1" zoomScalePageLayoutView="0" workbookViewId="0" topLeftCell="A1">
      <selection activeCell="AG23" sqref="AG2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20" customWidth="1"/>
    <col min="8" max="8" width="7.75390625" style="21" hidden="1" customWidth="1"/>
    <col min="9" max="9" width="1.25" style="22" customWidth="1"/>
    <col min="10" max="10" width="5.625" style="19" customWidth="1"/>
    <col min="11" max="11" width="6.125" style="10" customWidth="1"/>
    <col min="12" max="12" width="2.25390625" style="3" customWidth="1"/>
    <col min="13" max="13" width="1.12109375" style="1" customWidth="1"/>
    <col min="14" max="14" width="4.75390625" style="44" customWidth="1"/>
    <col min="15" max="15" width="6.125" style="232" customWidth="1"/>
    <col min="16" max="16" width="5.125" style="232" customWidth="1"/>
    <col min="17" max="17" width="6.125" style="4" customWidth="1"/>
    <col min="18" max="18" width="2.75390625" style="233" customWidth="1"/>
    <col min="19" max="19" width="1.00390625" style="1" customWidth="1"/>
    <col min="20" max="20" width="4.875" style="44" customWidth="1"/>
    <col min="21" max="21" width="19.75390625" style="13" hidden="1" customWidth="1"/>
    <col min="22" max="22" width="9.125" style="13" hidden="1" customWidth="1"/>
    <col min="23" max="29" width="9.125" style="8" hidden="1" customWidth="1"/>
    <col min="30" max="16384" width="9.125" style="2" customWidth="1"/>
  </cols>
  <sheetData>
    <row r="1" spans="2:20" ht="15.75">
      <c r="B1" s="215" t="s">
        <v>16</v>
      </c>
      <c r="C1" s="216"/>
      <c r="D1" s="216"/>
      <c r="E1" s="216"/>
      <c r="F1" s="216"/>
      <c r="G1" s="217"/>
      <c r="H1" s="218"/>
      <c r="I1" s="216"/>
      <c r="J1" s="219"/>
      <c r="K1" s="219"/>
      <c r="L1" s="220"/>
      <c r="O1" s="221" t="s">
        <v>116</v>
      </c>
      <c r="P1" s="222"/>
      <c r="Q1" s="223"/>
      <c r="R1" s="224"/>
      <c r="S1" s="221"/>
      <c r="T1" s="225"/>
    </row>
    <row r="2" spans="2:20" ht="12.75">
      <c r="B2" s="226" t="s">
        <v>214</v>
      </c>
      <c r="C2" s="227"/>
      <c r="D2" s="216"/>
      <c r="E2" s="216"/>
      <c r="F2" s="216"/>
      <c r="G2" s="217"/>
      <c r="H2" s="218"/>
      <c r="I2" s="216"/>
      <c r="J2" s="219"/>
      <c r="K2" s="219"/>
      <c r="L2" s="220"/>
      <c r="O2" s="222" t="s">
        <v>117</v>
      </c>
      <c r="P2" s="222"/>
      <c r="Q2" s="223"/>
      <c r="R2" s="224"/>
      <c r="S2" s="221"/>
      <c r="T2" s="225"/>
    </row>
    <row r="3" spans="2:20" ht="12.75">
      <c r="B3" s="228" t="s">
        <v>27</v>
      </c>
      <c r="C3" s="216"/>
      <c r="D3" s="216"/>
      <c r="E3" s="22" t="s">
        <v>123</v>
      </c>
      <c r="F3" s="22"/>
      <c r="G3" s="43"/>
      <c r="K3" s="19"/>
      <c r="L3" s="23"/>
      <c r="O3" s="229" t="s">
        <v>118</v>
      </c>
      <c r="P3" s="222"/>
      <c r="Q3" s="223"/>
      <c r="R3" s="224"/>
      <c r="S3" s="221"/>
      <c r="T3" s="225"/>
    </row>
    <row r="4" spans="2:20" ht="12.75">
      <c r="B4" s="228" t="s">
        <v>26</v>
      </c>
      <c r="C4" s="216"/>
      <c r="D4" s="216"/>
      <c r="E4" s="33" t="s">
        <v>122</v>
      </c>
      <c r="G4" s="230" t="s">
        <v>25</v>
      </c>
      <c r="I4" s="19"/>
      <c r="J4" s="189">
        <v>42633</v>
      </c>
      <c r="K4" s="189"/>
      <c r="L4" s="23"/>
      <c r="M4" s="20"/>
      <c r="N4" s="45"/>
      <c r="O4" s="222" t="s">
        <v>119</v>
      </c>
      <c r="P4" s="229"/>
      <c r="Q4" s="223"/>
      <c r="R4" s="231"/>
      <c r="S4" s="221"/>
      <c r="T4" s="225"/>
    </row>
    <row r="5" ht="12.75">
      <c r="W5" s="8" t="s">
        <v>14</v>
      </c>
    </row>
    <row r="6" spans="2:29" ht="12.75">
      <c r="B6" s="38" t="s">
        <v>9</v>
      </c>
      <c r="C6" s="234"/>
      <c r="D6" s="234"/>
      <c r="E6" s="234" t="s">
        <v>23</v>
      </c>
      <c r="F6" s="235" t="s">
        <v>29</v>
      </c>
      <c r="G6" s="236" t="s">
        <v>10</v>
      </c>
      <c r="H6" s="237" t="s">
        <v>10</v>
      </c>
      <c r="I6" s="234"/>
      <c r="J6" s="238" t="s">
        <v>215</v>
      </c>
      <c r="K6" s="238" t="s">
        <v>216</v>
      </c>
      <c r="L6" s="239" t="s">
        <v>217</v>
      </c>
      <c r="M6" s="239"/>
      <c r="N6" s="239"/>
      <c r="O6" s="240" t="s">
        <v>5</v>
      </c>
      <c r="P6" s="240" t="s">
        <v>6</v>
      </c>
      <c r="Q6" s="241" t="s">
        <v>7</v>
      </c>
      <c r="R6" s="239" t="s">
        <v>8</v>
      </c>
      <c r="S6" s="239"/>
      <c r="T6" s="239"/>
      <c r="U6" s="242" t="s">
        <v>218</v>
      </c>
      <c r="V6" s="242" t="s">
        <v>13</v>
      </c>
      <c r="W6" s="8" t="s">
        <v>219</v>
      </c>
      <c r="X6" s="8" t="s">
        <v>220</v>
      </c>
      <c r="Y6" s="8" t="s">
        <v>221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3"/>
      <c r="C7" s="234"/>
      <c r="D7" s="234"/>
      <c r="E7" s="234" t="s">
        <v>12</v>
      </c>
      <c r="F7" s="235" t="s">
        <v>28</v>
      </c>
      <c r="G7" s="236" t="s">
        <v>11</v>
      </c>
      <c r="H7" s="237" t="s">
        <v>11</v>
      </c>
      <c r="I7" s="234"/>
      <c r="J7" s="244" t="s">
        <v>15</v>
      </c>
      <c r="K7" s="244" t="s">
        <v>15</v>
      </c>
      <c r="L7" s="245" t="s">
        <v>17</v>
      </c>
      <c r="M7" s="245"/>
      <c r="N7" s="245"/>
      <c r="O7" s="243" t="s">
        <v>2</v>
      </c>
      <c r="P7" s="243" t="s">
        <v>2</v>
      </c>
      <c r="Q7" s="246" t="s">
        <v>3</v>
      </c>
      <c r="R7" s="247" t="s">
        <v>24</v>
      </c>
      <c r="S7" s="247"/>
      <c r="T7" s="247"/>
    </row>
    <row r="8" spans="2:19" ht="12.75">
      <c r="B8" s="248"/>
      <c r="G8" s="221"/>
      <c r="M8" s="221"/>
      <c r="S8" s="221"/>
    </row>
    <row r="9" spans="2:29" ht="12.75">
      <c r="B9" s="50" t="str">
        <f>IF(H9=0,"","1.")</f>
        <v>1.</v>
      </c>
      <c r="E9" s="2" t="s">
        <v>120</v>
      </c>
      <c r="F9" s="2" t="s">
        <v>128</v>
      </c>
      <c r="G9" s="249">
        <f>IF(H9=0,"",H9)</f>
        <v>6324</v>
      </c>
      <c r="H9" s="21">
        <f>SUM(W9:AB10)+AC9</f>
        <v>6324</v>
      </c>
      <c r="J9" s="250">
        <v>8.3</v>
      </c>
      <c r="K9" s="10">
        <v>31.6</v>
      </c>
      <c r="L9" s="3">
        <v>2</v>
      </c>
      <c r="M9" s="251" t="str">
        <f>IF(N9=0,"",":")</f>
        <v>:</v>
      </c>
      <c r="N9" s="44">
        <v>51</v>
      </c>
      <c r="O9" s="252">
        <v>152</v>
      </c>
      <c r="P9" s="252">
        <v>472</v>
      </c>
      <c r="Q9" s="4">
        <v>9.71</v>
      </c>
      <c r="R9" s="233">
        <v>2</v>
      </c>
      <c r="S9" s="253" t="str">
        <f>IF(T9=0,"",":")</f>
        <v>:</v>
      </c>
      <c r="T9" s="102">
        <v>51.3</v>
      </c>
      <c r="U9" s="13">
        <f>L9*60+N9</f>
        <v>171</v>
      </c>
      <c r="V9" s="13">
        <f>R9*60+T9</f>
        <v>171.3</v>
      </c>
      <c r="W9" s="254">
        <f>IF(J9&gt;0,(INT(POWER(12.76-J9,1.81)*46.0849)),0)</f>
        <v>690</v>
      </c>
      <c r="X9" s="254">
        <f>IF(K9&gt;0,(INT(POWER(42.26-K9,1.81)*4.99087)),0)</f>
        <v>361</v>
      </c>
      <c r="Y9" s="255">
        <f>IF(N9&lt;&gt;"",(INT(POWER(254-U9,1.88)*0.11193)),0)</f>
        <v>453</v>
      </c>
      <c r="Z9" s="254">
        <f>IF(O9&gt;0,(INT(POWER(O9-75,1.348)*1.84523)),0)</f>
        <v>644</v>
      </c>
      <c r="AA9" s="254">
        <f>IF(P9&gt;0,(INT(POWER(P9-210,1.41)*0.188807)),0)</f>
        <v>485</v>
      </c>
      <c r="AB9" s="254">
        <f>IF(Q9&gt;0,(INT(POWER(Q9-1.5,1.05)*56.0211)),0)</f>
        <v>510</v>
      </c>
      <c r="AC9" s="15">
        <f>IF(T9&lt;&gt;"",(INT(POWER(305.5-V9,1.85)*0.08713)),0)</f>
        <v>752</v>
      </c>
    </row>
    <row r="10" spans="2:28" ht="12.75">
      <c r="B10" s="248"/>
      <c r="E10" s="2" t="s">
        <v>121</v>
      </c>
      <c r="G10" s="221"/>
      <c r="H10" s="256">
        <f>H9</f>
        <v>6324</v>
      </c>
      <c r="J10" s="250">
        <v>8.5</v>
      </c>
      <c r="K10" s="10">
        <v>33</v>
      </c>
      <c r="L10" s="3">
        <v>3</v>
      </c>
      <c r="M10" s="251" t="str">
        <f>IF(N10=0,"",":")</f>
        <v>:</v>
      </c>
      <c r="N10" s="44">
        <v>6</v>
      </c>
      <c r="O10" s="252">
        <v>124</v>
      </c>
      <c r="P10" s="252">
        <v>453</v>
      </c>
      <c r="Q10" s="4">
        <v>8.27</v>
      </c>
      <c r="S10" s="251"/>
      <c r="U10" s="13">
        <f>L10*60+N10</f>
        <v>186</v>
      </c>
      <c r="W10" s="254">
        <f>IF(J10&gt;0,(INT(POWER(12.76-J10,1.81)*46.0849)),0)</f>
        <v>635</v>
      </c>
      <c r="X10" s="254">
        <f>IF(K10&gt;0,(INT(POWER(42.26-K10,1.81)*4.99087)),0)</f>
        <v>280</v>
      </c>
      <c r="Y10" s="255">
        <f>IF(N10&lt;&gt;"",(INT(POWER(254-U10,1.88)*0.11193)),0)</f>
        <v>311</v>
      </c>
      <c r="Z10" s="254">
        <f>IF(O10&gt;0,(INT(POWER(O10-75,1.348)*1.84523)),0)</f>
        <v>350</v>
      </c>
      <c r="AA10" s="254">
        <f>IF(P10&gt;0,(INT(POWER(P10-210,1.41)*0.188807)),0)</f>
        <v>436</v>
      </c>
      <c r="AB10" s="254">
        <f>IF(Q10&gt;0,(INT(POWER(Q10-1.5,1.05)*56.0211)),0)</f>
        <v>417</v>
      </c>
    </row>
    <row r="11" spans="2:19" ht="12.75">
      <c r="B11" s="248"/>
      <c r="G11" s="221"/>
      <c r="H11" s="256">
        <f>H9</f>
        <v>6324</v>
      </c>
      <c r="J11" s="250"/>
      <c r="K11" s="11"/>
      <c r="M11" s="221"/>
      <c r="O11" s="252"/>
      <c r="P11" s="252"/>
      <c r="S11" s="251"/>
    </row>
    <row r="12" spans="2:29" ht="12.75">
      <c r="B12" s="50" t="str">
        <f>IF(H12=0,"","2.")</f>
        <v>2.</v>
      </c>
      <c r="E12" s="2" t="s">
        <v>126</v>
      </c>
      <c r="F12" s="2" t="s">
        <v>128</v>
      </c>
      <c r="G12" s="249">
        <f>IF(H12=0,"",H12)</f>
        <v>5848</v>
      </c>
      <c r="H12" s="21">
        <f>SUM(W12:AB13)+AC12</f>
        <v>5848</v>
      </c>
      <c r="J12" s="250">
        <v>9</v>
      </c>
      <c r="K12" s="11">
        <v>30.9</v>
      </c>
      <c r="L12" s="3">
        <v>2</v>
      </c>
      <c r="M12" s="251" t="str">
        <f>IF(N12=0,"",":")</f>
        <v>:</v>
      </c>
      <c r="N12" s="44">
        <v>51.4</v>
      </c>
      <c r="O12" s="252">
        <v>136</v>
      </c>
      <c r="P12" s="252">
        <v>428</v>
      </c>
      <c r="Q12" s="4">
        <v>8.5</v>
      </c>
      <c r="R12" s="107">
        <v>2</v>
      </c>
      <c r="S12" s="253" t="str">
        <f>IF(T12=0,"",":")</f>
        <v>:</v>
      </c>
      <c r="T12" s="85">
        <v>50.1</v>
      </c>
      <c r="U12" s="13">
        <f>L12*60+N12</f>
        <v>171.4</v>
      </c>
      <c r="V12" s="13">
        <f>R12*60+T12</f>
        <v>170.1</v>
      </c>
      <c r="W12" s="254">
        <f>IF(J12&gt;0,(INT(POWER(12.76-J12,1.81)*46.0849)),0)</f>
        <v>506</v>
      </c>
      <c r="X12" s="254">
        <f>IF(K12&gt;0,(INT(POWER(42.26-K12,1.81)*4.99087)),0)</f>
        <v>405</v>
      </c>
      <c r="Y12" s="255">
        <f>IF(N12&lt;&gt;"",(INT(POWER(254-U12,1.88)*0.11193)),0)</f>
        <v>449</v>
      </c>
      <c r="Z12" s="254">
        <f>IF(O12&gt;0,(INT(POWER(O12-75,1.348)*1.84523)),0)</f>
        <v>470</v>
      </c>
      <c r="AA12" s="254">
        <f>IF(P12&gt;0,(INT(POWER(P12-210,1.41)*0.188807)),0)</f>
        <v>374</v>
      </c>
      <c r="AB12" s="254">
        <f>IF(Q12&gt;0,(INT(POWER(Q12-1.5,1.05)*56.0211)),0)</f>
        <v>432</v>
      </c>
      <c r="AC12" s="15">
        <f>IF(T12&lt;&gt;"",(INT(POWER(305.5-V12,1.85)*0.08713)),0)</f>
        <v>765</v>
      </c>
    </row>
    <row r="13" spans="2:28" ht="12.75">
      <c r="B13" s="248"/>
      <c r="E13" s="2" t="s">
        <v>121</v>
      </c>
      <c r="G13" s="221"/>
      <c r="H13" s="256">
        <f>H12</f>
        <v>5848</v>
      </c>
      <c r="J13" s="250">
        <v>9.1</v>
      </c>
      <c r="K13" s="11">
        <v>31.6</v>
      </c>
      <c r="L13" s="3">
        <v>2</v>
      </c>
      <c r="M13" s="251" t="str">
        <f>IF(N13=0,"",":")</f>
        <v>:</v>
      </c>
      <c r="N13" s="44">
        <v>55.4</v>
      </c>
      <c r="O13" s="252">
        <v>132</v>
      </c>
      <c r="P13" s="252">
        <v>417</v>
      </c>
      <c r="Q13" s="4">
        <v>8.31</v>
      </c>
      <c r="S13" s="251">
        <f>IF(T13=0,"",":")</f>
      </c>
      <c r="U13" s="13">
        <f>L13*60+N13</f>
        <v>175.4</v>
      </c>
      <c r="W13" s="254">
        <f>IF(J13&gt;0,(INT(POWER(12.76-J13,1.81)*46.0849)),0)</f>
        <v>482</v>
      </c>
      <c r="X13" s="254">
        <f>IF(K13&gt;0,(INT(POWER(42.26-K13,1.81)*4.99087)),0)</f>
        <v>361</v>
      </c>
      <c r="Y13" s="255">
        <f>IF(N13&lt;&gt;"",(INT(POWER(254-U13,1.88)*0.11193)),0)</f>
        <v>409</v>
      </c>
      <c r="Z13" s="254">
        <f>IF(O13&gt;0,(INT(POWER(O13-75,1.348)*1.84523)),0)</f>
        <v>429</v>
      </c>
      <c r="AA13" s="254">
        <f>IF(P13&gt;0,(INT(POWER(P13-210,1.41)*0.188807)),0)</f>
        <v>347</v>
      </c>
      <c r="AB13" s="254">
        <f>IF(Q13&gt;0,(INT(POWER(Q13-1.5,1.05)*56.0211)),0)</f>
        <v>419</v>
      </c>
    </row>
    <row r="14" spans="2:19" ht="12.75">
      <c r="B14" s="248"/>
      <c r="G14" s="221"/>
      <c r="H14" s="256">
        <f>H12</f>
        <v>5848</v>
      </c>
      <c r="M14" s="221"/>
      <c r="S14" s="221"/>
    </row>
    <row r="15" spans="2:29" ht="12.75">
      <c r="B15" s="50" t="str">
        <f>IF(H15=0,"","3.")</f>
        <v>3.</v>
      </c>
      <c r="E15" s="142" t="s">
        <v>124</v>
      </c>
      <c r="F15" s="2" t="s">
        <v>128</v>
      </c>
      <c r="G15" s="249">
        <f>IF(H15=0,"",H15)</f>
        <v>5497</v>
      </c>
      <c r="H15" s="21">
        <f>SUM(W15:AB16)+AC15</f>
        <v>5497</v>
      </c>
      <c r="J15" s="250">
        <v>8.7</v>
      </c>
      <c r="K15" s="11">
        <v>31.5</v>
      </c>
      <c r="L15" s="3">
        <v>2</v>
      </c>
      <c r="M15" s="251" t="str">
        <f>IF(N15=0,"",":")</f>
        <v>:</v>
      </c>
      <c r="N15" s="44">
        <v>53.6</v>
      </c>
      <c r="O15" s="252">
        <v>136</v>
      </c>
      <c r="P15" s="252">
        <v>455</v>
      </c>
      <c r="Q15" s="4">
        <v>8.29</v>
      </c>
      <c r="R15" s="233">
        <v>3</v>
      </c>
      <c r="S15" s="253" t="str">
        <f>IF(T15=0,"",":")</f>
        <v>:</v>
      </c>
      <c r="T15" s="102">
        <v>1.3</v>
      </c>
      <c r="U15" s="13">
        <f>L15*60+N15</f>
        <v>173.6</v>
      </c>
      <c r="V15" s="13">
        <f>R15*60+T15</f>
        <v>181.3</v>
      </c>
      <c r="W15" s="254">
        <f>IF(J15&gt;0,(INT(POWER(12.76-J15,1.81)*46.0849)),0)</f>
        <v>582</v>
      </c>
      <c r="X15" s="254">
        <f>IF(K15&gt;0,(INT(POWER(42.26-K15,1.81)*4.99087)),0)</f>
        <v>367</v>
      </c>
      <c r="Y15" s="255">
        <f>IF(N15&lt;&gt;"",(INT(POWER(254-U15,1.88)*0.11193)),0)</f>
        <v>427</v>
      </c>
      <c r="Z15" s="254">
        <f>IF(O15&gt;0,(INT(POWER(O15-75,1.348)*1.84523)),0)</f>
        <v>470</v>
      </c>
      <c r="AA15" s="254">
        <f>IF(P15&gt;0,(INT(POWER(P15-210,1.41)*0.188807)),0)</f>
        <v>441</v>
      </c>
      <c r="AB15" s="254">
        <f>IF(Q15&gt;0,(INT(POWER(Q15-1.5,1.05)*56.0211)),0)</f>
        <v>418</v>
      </c>
      <c r="AC15" s="15">
        <f>IF(T15&lt;&gt;"",(INT(POWER(305.5-V15,1.85)*0.08713)),0)</f>
        <v>652</v>
      </c>
    </row>
    <row r="16" spans="2:28" ht="12.75">
      <c r="B16" s="248"/>
      <c r="E16" s="2" t="s">
        <v>121</v>
      </c>
      <c r="G16" s="221"/>
      <c r="H16" s="256">
        <f>H15</f>
        <v>5497</v>
      </c>
      <c r="J16" s="250">
        <v>9.3</v>
      </c>
      <c r="K16" s="11">
        <v>32.8</v>
      </c>
      <c r="L16" s="3">
        <v>3</v>
      </c>
      <c r="M16" s="251">
        <f>IF(N16=0,"",":")</f>
      </c>
      <c r="N16" s="44">
        <v>0</v>
      </c>
      <c r="O16" s="252">
        <v>128</v>
      </c>
      <c r="P16" s="252">
        <v>414</v>
      </c>
      <c r="Q16" s="4">
        <v>6.76</v>
      </c>
      <c r="S16" s="251">
        <f>IF(T16=0,"",":")</f>
      </c>
      <c r="U16" s="13">
        <f>L16*60+N16</f>
        <v>180</v>
      </c>
      <c r="W16" s="254">
        <f>IF(J16&gt;0,(INT(POWER(12.76-J16,1.81)*46.0849)),0)</f>
        <v>435</v>
      </c>
      <c r="X16" s="254">
        <f>IF(K16&gt;0,(INT(POWER(42.26-K16,1.81)*4.99087)),0)</f>
        <v>291</v>
      </c>
      <c r="Y16" s="255">
        <f>IF(N16&lt;&gt;"",(INT(POWER(254-U16,1.88)*0.11193)),0)</f>
        <v>365</v>
      </c>
      <c r="Z16" s="254">
        <f>IF(O16&gt;0,(INT(POWER(O16-75,1.348)*1.84523)),0)</f>
        <v>389</v>
      </c>
      <c r="AA16" s="254">
        <f>IF(P16&gt;0,(INT(POWER(P16-210,1.41)*0.188807)),0)</f>
        <v>340</v>
      </c>
      <c r="AB16" s="254">
        <f>IF(Q16&gt;0,(INT(POWER(Q16-1.5,1.05)*56.0211)),0)</f>
        <v>320</v>
      </c>
    </row>
    <row r="17" spans="2:19" ht="12.75">
      <c r="B17" s="248"/>
      <c r="G17" s="257"/>
      <c r="H17" s="256">
        <f>H15</f>
        <v>5497</v>
      </c>
      <c r="J17" s="250"/>
      <c r="K17" s="11"/>
      <c r="M17" s="221"/>
      <c r="O17" s="252"/>
      <c r="P17" s="252"/>
      <c r="S17" s="221"/>
    </row>
    <row r="18" spans="2:29" ht="12.75">
      <c r="B18" s="50" t="str">
        <f>IF(H18=0,"","4.")</f>
        <v>4.</v>
      </c>
      <c r="E18" s="2" t="s">
        <v>127</v>
      </c>
      <c r="F18" s="2" t="s">
        <v>128</v>
      </c>
      <c r="G18" s="249">
        <f>IF(H18=0,"",H18)</f>
        <v>3164</v>
      </c>
      <c r="H18" s="21">
        <f>SUM(W18:AB19)+AC18</f>
        <v>3164</v>
      </c>
      <c r="J18" s="250">
        <v>9.4</v>
      </c>
      <c r="K18" s="11">
        <v>34.6</v>
      </c>
      <c r="L18" s="3">
        <v>3</v>
      </c>
      <c r="M18" s="251" t="str">
        <f>IF(N18=0,"",":")</f>
        <v>:</v>
      </c>
      <c r="N18" s="44">
        <v>10.5</v>
      </c>
      <c r="O18" s="252">
        <v>124</v>
      </c>
      <c r="P18" s="252">
        <v>342</v>
      </c>
      <c r="Q18" s="4">
        <v>8.94</v>
      </c>
      <c r="R18" s="233">
        <v>3</v>
      </c>
      <c r="S18" s="253" t="str">
        <f>IF(T18=0,"",":")</f>
        <v>:</v>
      </c>
      <c r="T18" s="102">
        <v>13.9</v>
      </c>
      <c r="U18" s="13">
        <f>L18*60+N18</f>
        <v>190.5</v>
      </c>
      <c r="V18" s="13">
        <f>R18*60+T18</f>
        <v>193.9</v>
      </c>
      <c r="W18" s="254">
        <f>IF(J18&gt;0,(INT(POWER(12.76-J18,1.81)*46.0849)),0)</f>
        <v>413</v>
      </c>
      <c r="X18" s="254">
        <f>IF(K18&gt;0,(INT(POWER(42.26-K18,1.81)*4.99087)),0)</f>
        <v>198</v>
      </c>
      <c r="Y18" s="255">
        <f>IF(N18&lt;&gt;"",(INT(POWER(254-U18,1.88)*0.11193)),0)</f>
        <v>274</v>
      </c>
      <c r="Z18" s="254">
        <f>IF(O18&gt;0,(INT(POWER(O18-75,1.348)*1.84523)),0)</f>
        <v>350</v>
      </c>
      <c r="AA18" s="254">
        <f>IF(P18&gt;0,(INT(POWER(P18-210,1.41)*0.188807)),0)</f>
        <v>184</v>
      </c>
      <c r="AB18" s="254">
        <f>IF(Q18&gt;0,(INT(POWER(Q18-1.5,1.05)*56.0211)),0)</f>
        <v>460</v>
      </c>
      <c r="AC18" s="15">
        <f>IF(T18&lt;&gt;"",(INT(POWER(305.5-V18,1.85)*0.08713)),0)</f>
        <v>534</v>
      </c>
    </row>
    <row r="19" spans="2:28" ht="12.75">
      <c r="B19" s="248"/>
      <c r="E19" s="2" t="s">
        <v>121</v>
      </c>
      <c r="G19" s="221"/>
      <c r="H19" s="256">
        <f>H18</f>
        <v>3164</v>
      </c>
      <c r="J19" s="250">
        <v>10.3</v>
      </c>
      <c r="K19" s="11">
        <v>37.1</v>
      </c>
      <c r="M19" s="251">
        <f>IF(N19=0,"",":")</f>
      </c>
      <c r="O19" s="252"/>
      <c r="P19" s="252">
        <v>304</v>
      </c>
      <c r="Q19" s="4">
        <v>6.53</v>
      </c>
      <c r="S19" s="251">
        <f>IF(T19=0,"",":")</f>
      </c>
      <c r="U19" s="13">
        <f>L19*60+N19</f>
        <v>0</v>
      </c>
      <c r="W19" s="254">
        <f>IF(J19&gt;0,(INT(POWER(12.76-J19,1.81)*46.0849)),0)</f>
        <v>235</v>
      </c>
      <c r="X19" s="254">
        <f>IF(K19&gt;0,(INT(POWER(42.26-K19,1.81)*4.99087)),0)</f>
        <v>97</v>
      </c>
      <c r="Y19" s="255">
        <f>IF(N19&lt;&gt;"",(INT(POWER(254-U19,1.88)*0.11193)),0)</f>
        <v>0</v>
      </c>
      <c r="Z19" s="254">
        <f>IF(O19&gt;0,(INT(POWER(O19-75,1.348)*1.84523)),0)</f>
        <v>0</v>
      </c>
      <c r="AA19" s="254">
        <f>IF(P19&gt;0,(INT(POWER(P19-210,1.41)*0.188807)),0)</f>
        <v>114</v>
      </c>
      <c r="AB19" s="254">
        <f>IF(Q19&gt;0,(INT(POWER(Q19-1.5,1.05)*56.0211)),0)</f>
        <v>305</v>
      </c>
    </row>
    <row r="20" spans="2:19" ht="12.75">
      <c r="B20" s="248"/>
      <c r="G20" s="221"/>
      <c r="H20" s="256">
        <f>H18</f>
        <v>3164</v>
      </c>
      <c r="J20" s="250"/>
      <c r="K20" s="11"/>
      <c r="M20" s="221"/>
      <c r="O20" s="252"/>
      <c r="P20" s="252"/>
      <c r="S20" s="221"/>
    </row>
    <row r="21" spans="2:29" ht="12.75">
      <c r="B21" s="50">
        <f>IF(H21=0,"","5.")</f>
      </c>
      <c r="G21" s="249">
        <f>IF(H21=0,"",H21)</f>
      </c>
      <c r="H21" s="21">
        <f>SUM(W21:AB22)+AC21</f>
        <v>0</v>
      </c>
      <c r="M21" s="251">
        <f aca="true" t="shared" si="0" ref="M21:M55">IF(N21=0,"",":")</f>
      </c>
      <c r="O21" s="252"/>
      <c r="P21" s="252"/>
      <c r="S21" s="251">
        <f aca="true" t="shared" si="1" ref="S21:S55">IF(T21=0,"",":")</f>
      </c>
      <c r="U21" s="13">
        <f>L21*60+N21</f>
        <v>0</v>
      </c>
      <c r="V21" s="13">
        <f>R21*60+T21</f>
        <v>0</v>
      </c>
      <c r="W21" s="254">
        <f>IF(J21&gt;0,(INT(POWER(12.76-J21,1.81)*46.0849)),0)</f>
        <v>0</v>
      </c>
      <c r="X21" s="254">
        <f>IF(K21&gt;0,(INT(POWER(42.26-K21,1.81)*4.99087)),0)</f>
        <v>0</v>
      </c>
      <c r="Y21" s="255">
        <f>IF(N21&lt;&gt;"",(INT(POWER(254-U21,1.88)*0.11193)),0)</f>
        <v>0</v>
      </c>
      <c r="Z21" s="254">
        <f>IF(O21&gt;0,(INT(POWER(O21-75,1.348)*1.84523)),0)</f>
        <v>0</v>
      </c>
      <c r="AA21" s="254">
        <f>IF(P21&gt;0,(INT(POWER(P21-210,1.41)*0.188807)),0)</f>
        <v>0</v>
      </c>
      <c r="AB21" s="254">
        <f>IF(Q21&gt;0,(INT(POWER(Q21-1.5,1.05)*56.0211)),0)</f>
        <v>0</v>
      </c>
      <c r="AC21" s="15">
        <f>IF(T21&lt;&gt;"",(INT(POWER(305.5-V21,1.85)*0.08713)),0)</f>
        <v>0</v>
      </c>
    </row>
    <row r="22" spans="2:28" ht="12.75">
      <c r="B22" s="248"/>
      <c r="G22" s="221"/>
      <c r="H22" s="256">
        <f>H21</f>
        <v>0</v>
      </c>
      <c r="M22" s="251">
        <f t="shared" si="0"/>
      </c>
      <c r="O22" s="252"/>
      <c r="P22" s="252"/>
      <c r="S22" s="251">
        <f t="shared" si="1"/>
      </c>
      <c r="U22" s="13">
        <f>L22*60+N22</f>
        <v>0</v>
      </c>
      <c r="W22" s="254">
        <f>IF(J22&gt;0,(INT(POWER(12.76-J22,1.81)*46.0849)),0)</f>
        <v>0</v>
      </c>
      <c r="X22" s="254">
        <f>IF(K22&gt;0,(INT(POWER(42.26-K22,1.81)*4.99087)),0)</f>
        <v>0</v>
      </c>
      <c r="Y22" s="255">
        <f>IF(N22&lt;&gt;"",(INT(POWER(254-U22,1.88)*0.11193)),0)</f>
        <v>0</v>
      </c>
      <c r="Z22" s="254">
        <f>IF(O22&gt;0,(INT(POWER(O22-75,1.348)*1.84523)),0)</f>
        <v>0</v>
      </c>
      <c r="AA22" s="254">
        <f>IF(P22&gt;0,(INT(POWER(P22-210,1.41)*0.188807)),0)</f>
        <v>0</v>
      </c>
      <c r="AB22" s="254">
        <f>IF(Q22&gt;0,(INT(POWER(Q22-1.5,1.05)*56.0211)),0)</f>
        <v>0</v>
      </c>
    </row>
    <row r="23" spans="2:19" ht="12.75">
      <c r="B23" s="248"/>
      <c r="G23" s="221"/>
      <c r="H23" s="256">
        <f>H21</f>
        <v>0</v>
      </c>
      <c r="M23" s="221"/>
      <c r="S23" s="221"/>
    </row>
    <row r="24" spans="2:29" ht="12.75">
      <c r="B24" s="50">
        <f>IF(H24=0,"","6.")</f>
      </c>
      <c r="G24" s="249">
        <f>IF(H24=0,"",H24)</f>
      </c>
      <c r="H24" s="21">
        <f>SUM(W24:AB25)+AC24</f>
        <v>0</v>
      </c>
      <c r="J24" s="250"/>
      <c r="K24" s="11"/>
      <c r="M24" s="251">
        <f t="shared" si="0"/>
      </c>
      <c r="O24" s="252"/>
      <c r="P24" s="252"/>
      <c r="S24" s="251">
        <f t="shared" si="1"/>
      </c>
      <c r="U24" s="13">
        <f>L24*60+N24</f>
        <v>0</v>
      </c>
      <c r="V24" s="13">
        <f>R24*60+T24</f>
        <v>0</v>
      </c>
      <c r="W24" s="254">
        <f>IF(J24&gt;0,(INT(POWER(12.76-J24,1.81)*46.0849)),0)</f>
        <v>0</v>
      </c>
      <c r="X24" s="254">
        <f>IF(K24&gt;0,(INT(POWER(42.26-K24,1.81)*4.99087)),0)</f>
        <v>0</v>
      </c>
      <c r="Y24" s="255">
        <f>IF(N24&lt;&gt;"",(INT(POWER(254-U24,1.88)*0.11193)),0)</f>
        <v>0</v>
      </c>
      <c r="Z24" s="254">
        <f>IF(O24&gt;0,(INT(POWER(O24-75,1.348)*1.84523)),0)</f>
        <v>0</v>
      </c>
      <c r="AA24" s="254">
        <f>IF(P24&gt;0,(INT(POWER(P24-210,1.41)*0.188807)),0)</f>
        <v>0</v>
      </c>
      <c r="AB24" s="254">
        <f>IF(Q24&gt;0,(INT(POWER(Q24-1.5,1.05)*56.0211)),0)</f>
        <v>0</v>
      </c>
      <c r="AC24" s="15">
        <f>IF(T24&lt;&gt;"",(INT(POWER(305.5-V24,1.85)*0.08713)),0)</f>
        <v>0</v>
      </c>
    </row>
    <row r="25" spans="2:28" ht="12.75">
      <c r="B25" s="248"/>
      <c r="G25" s="221"/>
      <c r="H25" s="256">
        <f>H24</f>
        <v>0</v>
      </c>
      <c r="J25" s="250"/>
      <c r="K25" s="11"/>
      <c r="M25" s="251">
        <f t="shared" si="0"/>
      </c>
      <c r="O25" s="252"/>
      <c r="P25" s="252"/>
      <c r="S25" s="251">
        <f t="shared" si="1"/>
      </c>
      <c r="U25" s="13">
        <f>L25*60+N25</f>
        <v>0</v>
      </c>
      <c r="W25" s="254">
        <f>IF(J25&gt;0,(INT(POWER(12.76-J25,1.81)*46.0849)),0)</f>
        <v>0</v>
      </c>
      <c r="X25" s="254">
        <f>IF(K25&gt;0,(INT(POWER(42.26-K25,1.81)*4.99087)),0)</f>
        <v>0</v>
      </c>
      <c r="Y25" s="255">
        <f>IF(N25&lt;&gt;"",(INT(POWER(254-U25,1.88)*0.11193)),0)</f>
        <v>0</v>
      </c>
      <c r="Z25" s="254">
        <f>IF(O25&gt;0,(INT(POWER(O25-75,1.348)*1.84523)),0)</f>
        <v>0</v>
      </c>
      <c r="AA25" s="254">
        <f>IF(P25&gt;0,(INT(POWER(P25-210,1.41)*0.188807)),0)</f>
        <v>0</v>
      </c>
      <c r="AB25" s="254">
        <f>IF(Q25&gt;0,(INT(POWER(Q25-1.5,1.05)*56.0211)),0)</f>
        <v>0</v>
      </c>
    </row>
    <row r="26" spans="2:19" ht="12.75">
      <c r="B26" s="248"/>
      <c r="G26" s="221"/>
      <c r="H26" s="256">
        <f>H24</f>
        <v>0</v>
      </c>
      <c r="J26" s="250"/>
      <c r="K26" s="11"/>
      <c r="M26" s="221"/>
      <c r="O26" s="252"/>
      <c r="P26" s="252"/>
      <c r="S26" s="221"/>
    </row>
    <row r="27" spans="2:29" ht="12.75">
      <c r="B27" s="50">
        <f>IF(H27=0,"","7.")</f>
      </c>
      <c r="G27" s="249">
        <f>IF(H27=0,"",H27)</f>
      </c>
      <c r="H27" s="21">
        <f>SUM(W27:AB28)+AC27</f>
        <v>0</v>
      </c>
      <c r="J27" s="250"/>
      <c r="K27" s="11"/>
      <c r="M27" s="251">
        <f t="shared" si="0"/>
      </c>
      <c r="O27" s="252"/>
      <c r="P27" s="252"/>
      <c r="S27" s="251">
        <f t="shared" si="1"/>
      </c>
      <c r="U27" s="13">
        <f>L27*60+N27</f>
        <v>0</v>
      </c>
      <c r="V27" s="13">
        <f>R27*60+T27</f>
        <v>0</v>
      </c>
      <c r="W27" s="254">
        <f>IF(J27&gt;0,(INT(POWER(12.76-J27,1.81)*46.0849)),0)</f>
        <v>0</v>
      </c>
      <c r="X27" s="254">
        <f>IF(K27&gt;0,(INT(POWER(42.26-K27,1.81)*4.99087)),0)</f>
        <v>0</v>
      </c>
      <c r="Y27" s="255">
        <f>IF(N27&lt;&gt;"",(INT(POWER(254-U27,1.88)*0.11193)),0)</f>
        <v>0</v>
      </c>
      <c r="Z27" s="254">
        <f>IF(O27&gt;0,(INT(POWER(O27-75,1.348)*1.84523)),0)</f>
        <v>0</v>
      </c>
      <c r="AA27" s="254">
        <f>IF(P27&gt;0,(INT(POWER(P27-210,1.41)*0.188807)),0)</f>
        <v>0</v>
      </c>
      <c r="AB27" s="254">
        <f>IF(Q27&gt;0,(INT(POWER(Q27-1.5,1.05)*56.0211)),0)</f>
        <v>0</v>
      </c>
      <c r="AC27" s="15">
        <f>IF(T27&lt;&gt;"",(INT(POWER(305.5-V27,1.85)*0.08713)),0)</f>
        <v>0</v>
      </c>
    </row>
    <row r="28" spans="2:28" ht="12.75">
      <c r="B28" s="248"/>
      <c r="G28" s="221"/>
      <c r="H28" s="256">
        <f>H27</f>
        <v>0</v>
      </c>
      <c r="J28" s="250"/>
      <c r="K28" s="11"/>
      <c r="M28" s="251">
        <f t="shared" si="0"/>
      </c>
      <c r="O28" s="252"/>
      <c r="P28" s="252"/>
      <c r="S28" s="251">
        <f t="shared" si="1"/>
      </c>
      <c r="U28" s="13">
        <f>L28*60+N28</f>
        <v>0</v>
      </c>
      <c r="W28" s="254">
        <f>IF(J28&gt;0,(INT(POWER(12.76-J28,1.81)*46.0849)),0)</f>
        <v>0</v>
      </c>
      <c r="X28" s="254">
        <f>IF(K28&gt;0,(INT(POWER(42.26-K28,1.81)*4.99087)),0)</f>
        <v>0</v>
      </c>
      <c r="Y28" s="255">
        <f>IF(N28&lt;&gt;"",(INT(POWER(254-U28,1.88)*0.11193)),0)</f>
        <v>0</v>
      </c>
      <c r="Z28" s="254">
        <f>IF(O28&gt;0,(INT(POWER(O28-75,1.348)*1.84523)),0)</f>
        <v>0</v>
      </c>
      <c r="AA28" s="254">
        <f>IF(P28&gt;0,(INT(POWER(P28-210,1.41)*0.188807)),0)</f>
        <v>0</v>
      </c>
      <c r="AB28" s="254">
        <f>IF(Q28&gt;0,(INT(POWER(Q28-1.5,1.05)*56.0211)),0)</f>
        <v>0</v>
      </c>
    </row>
    <row r="29" spans="2:19" ht="12.75">
      <c r="B29" s="248"/>
      <c r="G29" s="221"/>
      <c r="H29" s="256">
        <f>H27</f>
        <v>0</v>
      </c>
      <c r="M29" s="221"/>
      <c r="S29" s="221"/>
    </row>
    <row r="30" spans="2:29" ht="12.75">
      <c r="B30" s="50">
        <f>IF(H30=0,"","8.")</f>
      </c>
      <c r="G30" s="249">
        <f>IF(H30=0,"",H30)</f>
      </c>
      <c r="H30" s="21">
        <f>SUM(W30:AB31)+AC30</f>
        <v>0</v>
      </c>
      <c r="M30" s="251">
        <f t="shared" si="0"/>
      </c>
      <c r="S30" s="251">
        <f t="shared" si="1"/>
      </c>
      <c r="U30" s="13">
        <f>L30*60+N30</f>
        <v>0</v>
      </c>
      <c r="V30" s="13">
        <f>R30*60+T30</f>
        <v>0</v>
      </c>
      <c r="W30" s="254">
        <f>IF(J30&gt;0,(INT(POWER(12.76-J30,1.81)*46.0849)),0)</f>
        <v>0</v>
      </c>
      <c r="X30" s="254">
        <f>IF(K30&gt;0,(INT(POWER(42.26-K30,1.81)*4.99087)),0)</f>
        <v>0</v>
      </c>
      <c r="Y30" s="255">
        <f>IF(N30&lt;&gt;"",(INT(POWER(254-U30,1.88)*0.11193)),0)</f>
        <v>0</v>
      </c>
      <c r="Z30" s="254">
        <f>IF(O30&gt;0,(INT(POWER(O30-75,1.348)*1.84523)),0)</f>
        <v>0</v>
      </c>
      <c r="AA30" s="254">
        <f>IF(P30&gt;0,(INT(POWER(P30-210,1.41)*0.188807)),0)</f>
        <v>0</v>
      </c>
      <c r="AB30" s="254">
        <f>IF(Q30&gt;0,(INT(POWER(Q30-1.5,1.05)*56.0211)),0)</f>
        <v>0</v>
      </c>
      <c r="AC30" s="15">
        <f>IF(T30&lt;&gt;"",(INT(POWER(305.5-V30,1.85)*0.08713)),0)</f>
        <v>0</v>
      </c>
    </row>
    <row r="31" spans="2:28" ht="12.75">
      <c r="B31" s="248"/>
      <c r="G31" s="221"/>
      <c r="H31" s="256">
        <f>H30</f>
        <v>0</v>
      </c>
      <c r="M31" s="251">
        <f t="shared" si="0"/>
      </c>
      <c r="S31" s="251">
        <f t="shared" si="1"/>
      </c>
      <c r="U31" s="13">
        <f>L31*60+N31</f>
        <v>0</v>
      </c>
      <c r="W31" s="254">
        <f>IF(J31&gt;0,(INT(POWER(12.76-J31,1.81)*46.0849)),0)</f>
        <v>0</v>
      </c>
      <c r="X31" s="254">
        <f>IF(K31&gt;0,(INT(POWER(42.26-K31,1.81)*4.99087)),0)</f>
        <v>0</v>
      </c>
      <c r="Y31" s="255">
        <f>IF(N31&lt;&gt;"",(INT(POWER(254-U31,1.88)*0.11193)),0)</f>
        <v>0</v>
      </c>
      <c r="Z31" s="254">
        <f>IF(O31&gt;0,(INT(POWER(O31-75,1.348)*1.84523)),0)</f>
        <v>0</v>
      </c>
      <c r="AA31" s="254">
        <f>IF(P31&gt;0,(INT(POWER(P31-210,1.41)*0.188807)),0)</f>
        <v>0</v>
      </c>
      <c r="AB31" s="254">
        <f>IF(Q31&gt;0,(INT(POWER(Q31-1.5,1.05)*56.0211)),0)</f>
        <v>0</v>
      </c>
    </row>
    <row r="32" spans="2:19" ht="12.75">
      <c r="B32" s="248"/>
      <c r="G32" s="221"/>
      <c r="H32" s="256">
        <f>H30</f>
        <v>0</v>
      </c>
      <c r="M32" s="221"/>
      <c r="S32" s="221"/>
    </row>
    <row r="33" spans="2:29" ht="12.75">
      <c r="B33" s="50">
        <f>IF(H33=0,"","9.")</f>
      </c>
      <c r="G33" s="249">
        <f>IF(H33=0,"",H33)</f>
      </c>
      <c r="H33" s="21">
        <f>SUM(W33:AB34)+AC33</f>
        <v>0</v>
      </c>
      <c r="M33" s="251">
        <f t="shared" si="0"/>
      </c>
      <c r="S33" s="251">
        <f t="shared" si="1"/>
      </c>
      <c r="U33" s="13">
        <f>L33*60+N33</f>
        <v>0</v>
      </c>
      <c r="V33" s="13">
        <f>R33*60+T33</f>
        <v>0</v>
      </c>
      <c r="W33" s="254">
        <f>IF(J33&gt;0,(INT(POWER(12.76-J33,1.81)*46.0849)),0)</f>
        <v>0</v>
      </c>
      <c r="X33" s="254">
        <f>IF(K33&gt;0,(INT(POWER(42.26-K33,1.81)*4.99087)),0)</f>
        <v>0</v>
      </c>
      <c r="Y33" s="255">
        <f>IF(N33&lt;&gt;"",(INT(POWER(254-U33,1.88)*0.11193)),0)</f>
        <v>0</v>
      </c>
      <c r="Z33" s="254">
        <f>IF(O33&gt;0,(INT(POWER(O33-75,1.348)*1.84523)),0)</f>
        <v>0</v>
      </c>
      <c r="AA33" s="254">
        <f>IF(P33&gt;0,(INT(POWER(P33-210,1.41)*0.188807)),0)</f>
        <v>0</v>
      </c>
      <c r="AB33" s="254">
        <f>IF(Q33&gt;0,(INT(POWER(Q33-1.5,1.05)*56.0211)),0)</f>
        <v>0</v>
      </c>
      <c r="AC33" s="15">
        <f>IF(T33&lt;&gt;"",(INT(POWER(305.5-V33,1.85)*0.08713)),0)</f>
        <v>0</v>
      </c>
    </row>
    <row r="34" spans="2:28" ht="12.75">
      <c r="B34" s="248"/>
      <c r="G34" s="221"/>
      <c r="H34" s="256">
        <f>H33</f>
        <v>0</v>
      </c>
      <c r="M34" s="251">
        <f t="shared" si="0"/>
      </c>
      <c r="S34" s="251">
        <f t="shared" si="1"/>
      </c>
      <c r="U34" s="13">
        <f>L34*60+N34</f>
        <v>0</v>
      </c>
      <c r="W34" s="254">
        <f>IF(J34&gt;0,(INT(POWER(12.76-J34,1.81)*46.0849)),0)</f>
        <v>0</v>
      </c>
      <c r="X34" s="254">
        <f>IF(K34&gt;0,(INT(POWER(42.26-K34,1.81)*4.99087)),0)</f>
        <v>0</v>
      </c>
      <c r="Y34" s="255">
        <f>IF(N34&lt;&gt;"",(INT(POWER(254-U34,1.88)*0.11193)),0)</f>
        <v>0</v>
      </c>
      <c r="Z34" s="254">
        <f>IF(O34&gt;0,(INT(POWER(O34-75,1.348)*1.84523)),0)</f>
        <v>0</v>
      </c>
      <c r="AA34" s="254">
        <f>IF(P34&gt;0,(INT(POWER(P34-210,1.41)*0.188807)),0)</f>
        <v>0</v>
      </c>
      <c r="AB34" s="254">
        <f>IF(Q34&gt;0,(INT(POWER(Q34-1.5,1.05)*56.0211)),0)</f>
        <v>0</v>
      </c>
    </row>
    <row r="35" spans="2:19" ht="12.75">
      <c r="B35" s="248"/>
      <c r="G35" s="221"/>
      <c r="H35" s="256">
        <f>H33</f>
        <v>0</v>
      </c>
      <c r="M35" s="221"/>
      <c r="S35" s="221"/>
    </row>
    <row r="36" spans="2:29" ht="12.75">
      <c r="B36" s="50">
        <f>IF(H36=0,"","10.")</f>
      </c>
      <c r="G36" s="249">
        <f>IF(H36=0,"",H36)</f>
      </c>
      <c r="H36" s="21">
        <f>SUM(W36:AB37)+AC36</f>
        <v>0</v>
      </c>
      <c r="M36" s="251">
        <f t="shared" si="0"/>
      </c>
      <c r="S36" s="251">
        <f t="shared" si="1"/>
      </c>
      <c r="U36" s="13">
        <f>L36*60+N36</f>
        <v>0</v>
      </c>
      <c r="V36" s="13">
        <f>R36*60+T36</f>
        <v>0</v>
      </c>
      <c r="W36" s="254">
        <f>IF(J36&gt;0,(INT(POWER(12.76-J36,1.81)*46.0849)),0)</f>
        <v>0</v>
      </c>
      <c r="X36" s="254">
        <f>IF(K36&gt;0,(INT(POWER(42.26-K36,1.81)*4.99087)),0)</f>
        <v>0</v>
      </c>
      <c r="Y36" s="255">
        <f>IF(N36&lt;&gt;"",(INT(POWER(254-U36,1.88)*0.11193)),0)</f>
        <v>0</v>
      </c>
      <c r="Z36" s="254">
        <f>IF(O36&gt;0,(INT(POWER(O36-75,1.348)*1.84523)),0)</f>
        <v>0</v>
      </c>
      <c r="AA36" s="254">
        <f>IF(P36&gt;0,(INT(POWER(P36-210,1.41)*0.188807)),0)</f>
        <v>0</v>
      </c>
      <c r="AB36" s="254">
        <f>IF(Q36&gt;0,(INT(POWER(Q36-1.5,1.05)*56.0211)),0)</f>
        <v>0</v>
      </c>
      <c r="AC36" s="15">
        <f>IF(T36&lt;&gt;"",(INT(POWER(305.5-V36,1.85)*0.08713)),0)</f>
        <v>0</v>
      </c>
    </row>
    <row r="37" spans="2:28" ht="12.75">
      <c r="B37" s="248"/>
      <c r="G37" s="221"/>
      <c r="H37" s="256">
        <f>H36</f>
        <v>0</v>
      </c>
      <c r="M37" s="251">
        <f t="shared" si="0"/>
      </c>
      <c r="S37" s="251">
        <f t="shared" si="1"/>
      </c>
      <c r="U37" s="13">
        <f>L37*60+N37</f>
        <v>0</v>
      </c>
      <c r="W37" s="254">
        <f>IF(J37&gt;0,(INT(POWER(12.76-J37,1.81)*46.0849)),0)</f>
        <v>0</v>
      </c>
      <c r="X37" s="254">
        <f>IF(K37&gt;0,(INT(POWER(42.26-K37,1.81)*4.99087)),0)</f>
        <v>0</v>
      </c>
      <c r="Y37" s="255">
        <f>IF(N37&lt;&gt;"",(INT(POWER(254-U37,1.88)*0.11193)),0)</f>
        <v>0</v>
      </c>
      <c r="Z37" s="254">
        <f>IF(O37&gt;0,(INT(POWER(O37-75,1.348)*1.84523)),0)</f>
        <v>0</v>
      </c>
      <c r="AA37" s="254">
        <f>IF(P37&gt;0,(INT(POWER(P37-210,1.41)*0.188807)),0)</f>
        <v>0</v>
      </c>
      <c r="AB37" s="254">
        <f>IF(Q37&gt;0,(INT(POWER(Q37-1.5,1.05)*56.0211)),0)</f>
        <v>0</v>
      </c>
    </row>
    <row r="38" spans="2:19" ht="12.75">
      <c r="B38" s="248"/>
      <c r="G38" s="221"/>
      <c r="H38" s="256">
        <f>H36</f>
        <v>0</v>
      </c>
      <c r="M38" s="221"/>
      <c r="S38" s="221"/>
    </row>
    <row r="39" spans="2:29" ht="12.75">
      <c r="B39" s="50">
        <f>IF(H39=0,"","11.")</f>
      </c>
      <c r="G39" s="249">
        <f>IF(H39=0,"",H39)</f>
      </c>
      <c r="H39" s="21">
        <f>SUM(W39:AB40)+AC39</f>
        <v>0</v>
      </c>
      <c r="M39" s="251">
        <f t="shared" si="0"/>
      </c>
      <c r="S39" s="251">
        <f t="shared" si="1"/>
      </c>
      <c r="U39" s="13">
        <f>L39*60+N39</f>
        <v>0</v>
      </c>
      <c r="V39" s="13">
        <f>R39*60+T39</f>
        <v>0</v>
      </c>
      <c r="W39" s="254">
        <f>IF(J39&gt;0,(INT(POWER(12.76-J39,1.81)*46.0849)),0)</f>
        <v>0</v>
      </c>
      <c r="X39" s="254">
        <f>IF(K39&gt;0,(INT(POWER(42.26-K39,1.81)*4.99087)),0)</f>
        <v>0</v>
      </c>
      <c r="Y39" s="255">
        <f>IF(N39&lt;&gt;"",(INT(POWER(254-U39,1.88)*0.11193)),0)</f>
        <v>0</v>
      </c>
      <c r="Z39" s="254">
        <f>IF(O39&gt;0,(INT(POWER(O39-75,1.348)*1.84523)),0)</f>
        <v>0</v>
      </c>
      <c r="AA39" s="254">
        <f>IF(P39&gt;0,(INT(POWER(P39-210,1.41)*0.188807)),0)</f>
        <v>0</v>
      </c>
      <c r="AB39" s="254">
        <f>IF(Q39&gt;0,(INT(POWER(Q39-1.5,1.05)*56.0211)),0)</f>
        <v>0</v>
      </c>
      <c r="AC39" s="15">
        <f>IF(T39&lt;&gt;"",(INT(POWER(305.5-V39,1.85)*0.08713)),0)</f>
        <v>0</v>
      </c>
    </row>
    <row r="40" spans="2:28" ht="12.75">
      <c r="B40" s="248"/>
      <c r="G40" s="221"/>
      <c r="H40" s="256">
        <f>H39</f>
        <v>0</v>
      </c>
      <c r="M40" s="251">
        <f t="shared" si="0"/>
      </c>
      <c r="S40" s="251">
        <f t="shared" si="1"/>
      </c>
      <c r="U40" s="13">
        <f>L40*60+N40</f>
        <v>0</v>
      </c>
      <c r="W40" s="254">
        <f>IF(J40&gt;0,(INT(POWER(12.76-J40,1.81)*46.0849)),0)</f>
        <v>0</v>
      </c>
      <c r="X40" s="254">
        <f>IF(K40&gt;0,(INT(POWER(42.26-K40,1.81)*4.99087)),0)</f>
        <v>0</v>
      </c>
      <c r="Y40" s="255">
        <f>IF(N40&lt;&gt;"",(INT(POWER(254-U40,1.88)*0.11193)),0)</f>
        <v>0</v>
      </c>
      <c r="Z40" s="254">
        <f>IF(O40&gt;0,(INT(POWER(O40-75,1.348)*1.84523)),0)</f>
        <v>0</v>
      </c>
      <c r="AA40" s="254">
        <f>IF(P40&gt;0,(INT(POWER(P40-210,1.41)*0.188807)),0)</f>
        <v>0</v>
      </c>
      <c r="AB40" s="254">
        <f>IF(Q40&gt;0,(INT(POWER(Q40-1.5,1.05)*56.0211)),0)</f>
        <v>0</v>
      </c>
    </row>
    <row r="41" spans="2:19" ht="12.75">
      <c r="B41" s="248"/>
      <c r="G41" s="221"/>
      <c r="H41" s="256">
        <f>H39</f>
        <v>0</v>
      </c>
      <c r="M41" s="221"/>
      <c r="S41" s="221"/>
    </row>
    <row r="42" spans="2:29" ht="12.75">
      <c r="B42" s="50">
        <f>IF(H42=0,"","12.")</f>
      </c>
      <c r="G42" s="249">
        <f>IF(H42=0,"",H42)</f>
      </c>
      <c r="H42" s="21">
        <f>SUM(W42:AB43)+AC42</f>
        <v>0</v>
      </c>
      <c r="M42" s="251">
        <f t="shared" si="0"/>
      </c>
      <c r="S42" s="251">
        <f t="shared" si="1"/>
      </c>
      <c r="U42" s="13">
        <f>L42*60+N42</f>
        <v>0</v>
      </c>
      <c r="V42" s="13">
        <f>R42*60+T42</f>
        <v>0</v>
      </c>
      <c r="W42" s="254">
        <f>IF(J42&gt;0,(INT(POWER(12.76-J42,1.81)*46.0849)),0)</f>
        <v>0</v>
      </c>
      <c r="X42" s="254">
        <f>IF(K42&gt;0,(INT(POWER(42.26-K42,1.81)*4.99087)),0)</f>
        <v>0</v>
      </c>
      <c r="Y42" s="255">
        <f>IF(N42&lt;&gt;"",(INT(POWER(254-U42,1.88)*0.11193)),0)</f>
        <v>0</v>
      </c>
      <c r="Z42" s="254">
        <f>IF(O42&gt;0,(INT(POWER(O42-75,1.348)*1.84523)),0)</f>
        <v>0</v>
      </c>
      <c r="AA42" s="254">
        <f>IF(P42&gt;0,(INT(POWER(P42-210,1.41)*0.188807)),0)</f>
        <v>0</v>
      </c>
      <c r="AB42" s="254">
        <f>IF(Q42&gt;0,(INT(POWER(Q42-1.5,1.05)*56.0211)),0)</f>
        <v>0</v>
      </c>
      <c r="AC42" s="15">
        <f>IF(T42&lt;&gt;"",(INT(POWER(305.5-V42,1.85)*0.08713)),0)</f>
        <v>0</v>
      </c>
    </row>
    <row r="43" spans="2:28" ht="12.75">
      <c r="B43" s="248"/>
      <c r="G43" s="221"/>
      <c r="H43" s="256">
        <f>H42</f>
        <v>0</v>
      </c>
      <c r="M43" s="251">
        <f t="shared" si="0"/>
      </c>
      <c r="S43" s="251">
        <f t="shared" si="1"/>
      </c>
      <c r="U43" s="13">
        <f>L43*60+N43</f>
        <v>0</v>
      </c>
      <c r="W43" s="254">
        <f>IF(J43&gt;0,(INT(POWER(12.76-J43,1.81)*46.0849)),0)</f>
        <v>0</v>
      </c>
      <c r="X43" s="254">
        <f>IF(K43&gt;0,(INT(POWER(42.26-K43,1.81)*4.99087)),0)</f>
        <v>0</v>
      </c>
      <c r="Y43" s="255">
        <f>IF(N43&lt;&gt;"",(INT(POWER(254-U43,1.88)*0.11193)),0)</f>
        <v>0</v>
      </c>
      <c r="Z43" s="254">
        <f>IF(O43&gt;0,(INT(POWER(O43-75,1.348)*1.84523)),0)</f>
        <v>0</v>
      </c>
      <c r="AA43" s="254">
        <f>IF(P43&gt;0,(INT(POWER(P43-210,1.41)*0.188807)),0)</f>
        <v>0</v>
      </c>
      <c r="AB43" s="254">
        <f>IF(Q43&gt;0,(INT(POWER(Q43-1.5,1.05)*56.0211)),0)</f>
        <v>0</v>
      </c>
    </row>
    <row r="44" spans="2:19" ht="12.75">
      <c r="B44" s="248"/>
      <c r="G44" s="221"/>
      <c r="H44" s="256">
        <f>H42</f>
        <v>0</v>
      </c>
      <c r="M44" s="221"/>
      <c r="S44" s="221"/>
    </row>
    <row r="45" spans="2:29" ht="12.75">
      <c r="B45" s="50">
        <f>IF(H45=0,"","13.")</f>
      </c>
      <c r="G45" s="249">
        <f>IF(H45=0,"",H45)</f>
      </c>
      <c r="H45" s="21">
        <f>SUM(W45:AB46)+AC45</f>
        <v>0</v>
      </c>
      <c r="M45" s="251">
        <f t="shared" si="0"/>
      </c>
      <c r="S45" s="251">
        <f t="shared" si="1"/>
      </c>
      <c r="U45" s="13">
        <f>L45*60+N45</f>
        <v>0</v>
      </c>
      <c r="V45" s="13">
        <f>R45*60+T45</f>
        <v>0</v>
      </c>
      <c r="W45" s="254">
        <f>IF(J45&gt;0,(INT(POWER(12.76-J45,1.81)*46.0849)),0)</f>
        <v>0</v>
      </c>
      <c r="X45" s="254">
        <f>IF(K45&gt;0,(INT(POWER(42.26-K45,1.81)*4.99087)),0)</f>
        <v>0</v>
      </c>
      <c r="Y45" s="255">
        <f>IF(N45&lt;&gt;"",(INT(POWER(254-U45,1.88)*0.11193)),0)</f>
        <v>0</v>
      </c>
      <c r="Z45" s="254">
        <f>IF(O45&gt;0,(INT(POWER(O45-75,1.348)*1.84523)),0)</f>
        <v>0</v>
      </c>
      <c r="AA45" s="254">
        <f>IF(P45&gt;0,(INT(POWER(P45-210,1.41)*0.188807)),0)</f>
        <v>0</v>
      </c>
      <c r="AB45" s="254">
        <f>IF(Q45&gt;0,(INT(POWER(Q45-1.5,1.05)*56.0211)),0)</f>
        <v>0</v>
      </c>
      <c r="AC45" s="15">
        <f>IF(T45&lt;&gt;"",(INT(POWER(305.5-V45,1.85)*0.08713)),0)</f>
        <v>0</v>
      </c>
    </row>
    <row r="46" spans="2:28" ht="12.75">
      <c r="B46" s="248"/>
      <c r="G46" s="221"/>
      <c r="H46" s="256">
        <f>H45</f>
        <v>0</v>
      </c>
      <c r="M46" s="251">
        <f t="shared" si="0"/>
      </c>
      <c r="S46" s="251">
        <f t="shared" si="1"/>
      </c>
      <c r="U46" s="13">
        <f>L46*60+N46</f>
        <v>0</v>
      </c>
      <c r="W46" s="254">
        <f>IF(J46&gt;0,(INT(POWER(12.76-J46,1.81)*46.0849)),0)</f>
        <v>0</v>
      </c>
      <c r="X46" s="254">
        <f>IF(K46&gt;0,(INT(POWER(42.26-K46,1.81)*4.99087)),0)</f>
        <v>0</v>
      </c>
      <c r="Y46" s="255">
        <f>IF(N46&lt;&gt;"",(INT(POWER(254-U46,1.88)*0.11193)),0)</f>
        <v>0</v>
      </c>
      <c r="Z46" s="254">
        <f>IF(O46&gt;0,(INT(POWER(O46-75,1.348)*1.84523)),0)</f>
        <v>0</v>
      </c>
      <c r="AA46" s="254">
        <f>IF(P46&gt;0,(INT(POWER(P46-210,1.41)*0.188807)),0)</f>
        <v>0</v>
      </c>
      <c r="AB46" s="254">
        <f>IF(Q46&gt;0,(INT(POWER(Q46-1.5,1.05)*56.0211)),0)</f>
        <v>0</v>
      </c>
    </row>
    <row r="47" spans="2:19" ht="12.75">
      <c r="B47" s="248"/>
      <c r="G47" s="221"/>
      <c r="H47" s="256">
        <f>H45</f>
        <v>0</v>
      </c>
      <c r="M47" s="221"/>
      <c r="S47" s="221"/>
    </row>
    <row r="48" spans="2:29" ht="12.75">
      <c r="B48" s="50">
        <f>IF(H48=0,"","14.")</f>
      </c>
      <c r="G48" s="249">
        <f>IF(H48=0,"",H48)</f>
      </c>
      <c r="H48" s="21">
        <f>SUM(W48:AB49)+AC48</f>
        <v>0</v>
      </c>
      <c r="M48" s="251">
        <f t="shared" si="0"/>
      </c>
      <c r="S48" s="251">
        <f t="shared" si="1"/>
      </c>
      <c r="U48" s="13">
        <f>L48*60+N48</f>
        <v>0</v>
      </c>
      <c r="V48" s="13">
        <f>R48*60+T48</f>
        <v>0</v>
      </c>
      <c r="W48" s="254">
        <f>IF(J48&gt;0,(INT(POWER(12.76-J48,1.81)*46.0849)),0)</f>
        <v>0</v>
      </c>
      <c r="X48" s="254">
        <f>IF(K48&gt;0,(INT(POWER(42.26-K48,1.81)*4.99087)),0)</f>
        <v>0</v>
      </c>
      <c r="Y48" s="255">
        <f>IF(N48&lt;&gt;"",(INT(POWER(254-U48,1.88)*0.11193)),0)</f>
        <v>0</v>
      </c>
      <c r="Z48" s="254">
        <f>IF(O48&gt;0,(INT(POWER(O48-75,1.348)*1.84523)),0)</f>
        <v>0</v>
      </c>
      <c r="AA48" s="254">
        <f>IF(P48&gt;0,(INT(POWER(P48-210,1.41)*0.188807)),0)</f>
        <v>0</v>
      </c>
      <c r="AB48" s="254">
        <f>IF(Q48&gt;0,(INT(POWER(Q48-1.5,1.05)*56.0211)),0)</f>
        <v>0</v>
      </c>
      <c r="AC48" s="15">
        <f>IF(T48&lt;&gt;"",(INT(POWER(305.5-V48,1.85)*0.08713)),0)</f>
        <v>0</v>
      </c>
    </row>
    <row r="49" spans="2:28" ht="12.75">
      <c r="B49" s="248"/>
      <c r="G49" s="221"/>
      <c r="H49" s="256">
        <f>H48</f>
        <v>0</v>
      </c>
      <c r="M49" s="251">
        <f t="shared" si="0"/>
      </c>
      <c r="S49" s="251">
        <f t="shared" si="1"/>
      </c>
      <c r="U49" s="13">
        <f>L49*60+N49</f>
        <v>0</v>
      </c>
      <c r="W49" s="254">
        <f>IF(J49&gt;0,(INT(POWER(12.76-J49,1.81)*46.0849)),0)</f>
        <v>0</v>
      </c>
      <c r="X49" s="254">
        <f>IF(K49&gt;0,(INT(POWER(42.26-K49,1.81)*4.99087)),0)</f>
        <v>0</v>
      </c>
      <c r="Y49" s="255">
        <f>IF(N49&lt;&gt;"",(INT(POWER(254-U49,1.88)*0.11193)),0)</f>
        <v>0</v>
      </c>
      <c r="Z49" s="254">
        <f>IF(O49&gt;0,(INT(POWER(O49-75,1.348)*1.84523)),0)</f>
        <v>0</v>
      </c>
      <c r="AA49" s="254">
        <f>IF(P49&gt;0,(INT(POWER(P49-210,1.41)*0.188807)),0)</f>
        <v>0</v>
      </c>
      <c r="AB49" s="254">
        <f>IF(Q49&gt;0,(INT(POWER(Q49-1.5,1.05)*56.0211)),0)</f>
        <v>0</v>
      </c>
    </row>
    <row r="50" spans="2:19" ht="12.75">
      <c r="B50" s="248"/>
      <c r="G50" s="221"/>
      <c r="H50" s="256">
        <f>H48</f>
        <v>0</v>
      </c>
      <c r="M50" s="221"/>
      <c r="S50" s="221"/>
    </row>
    <row r="51" spans="2:29" ht="12.75">
      <c r="B51" s="50">
        <f>IF(H51=0,"","15.")</f>
      </c>
      <c r="G51" s="249">
        <f>IF(H51=0,"",H51)</f>
      </c>
      <c r="H51" s="21">
        <f>SUM(W51:AB52)+AC51</f>
        <v>0</v>
      </c>
      <c r="M51" s="251">
        <f t="shared" si="0"/>
      </c>
      <c r="S51" s="251">
        <f t="shared" si="1"/>
      </c>
      <c r="U51" s="13">
        <f>L51*60+N51</f>
        <v>0</v>
      </c>
      <c r="V51" s="13">
        <f>R51*60+T51</f>
        <v>0</v>
      </c>
      <c r="W51" s="254">
        <f>IF(J51&gt;0,(INT(POWER(12.76-J51,1.81)*46.0849)),0)</f>
        <v>0</v>
      </c>
      <c r="X51" s="254">
        <f>IF(K51&gt;0,(INT(POWER(42.26-K51,1.81)*4.99087)),0)</f>
        <v>0</v>
      </c>
      <c r="Y51" s="255">
        <f>IF(N51&lt;&gt;"",(INT(POWER(254-U51,1.88)*0.11193)),0)</f>
        <v>0</v>
      </c>
      <c r="Z51" s="254">
        <f>IF(O51&gt;0,(INT(POWER(O51-75,1.348)*1.84523)),0)</f>
        <v>0</v>
      </c>
      <c r="AA51" s="254">
        <f>IF(P51&gt;0,(INT(POWER(P51-210,1.41)*0.188807)),0)</f>
        <v>0</v>
      </c>
      <c r="AB51" s="254">
        <f>IF(Q51&gt;0,(INT(POWER(Q51-1.5,1.05)*56.0211)),0)</f>
        <v>0</v>
      </c>
      <c r="AC51" s="15">
        <f>IF(T51&lt;&gt;"",(INT(POWER(305.5-V51,1.85)*0.08713)),0)</f>
        <v>0</v>
      </c>
    </row>
    <row r="52" spans="2:28" ht="12.75">
      <c r="B52" s="248"/>
      <c r="G52" s="221"/>
      <c r="H52" s="256">
        <f>H51</f>
        <v>0</v>
      </c>
      <c r="M52" s="251">
        <f t="shared" si="0"/>
      </c>
      <c r="S52" s="251">
        <f t="shared" si="1"/>
      </c>
      <c r="U52" s="13">
        <f>L52*60+N52</f>
        <v>0</v>
      </c>
      <c r="W52" s="254">
        <f>IF(J52&gt;0,(INT(POWER(12.76-J52,1.81)*46.0849)),0)</f>
        <v>0</v>
      </c>
      <c r="X52" s="254">
        <f>IF(K52&gt;0,(INT(POWER(42.26-K52,1.81)*4.99087)),0)</f>
        <v>0</v>
      </c>
      <c r="Y52" s="255">
        <f>IF(N52&lt;&gt;"",(INT(POWER(254-U52,1.88)*0.11193)),0)</f>
        <v>0</v>
      </c>
      <c r="Z52" s="254">
        <f>IF(O52&gt;0,(INT(POWER(O52-75,1.348)*1.84523)),0)</f>
        <v>0</v>
      </c>
      <c r="AA52" s="254">
        <f>IF(P52&gt;0,(INT(POWER(P52-210,1.41)*0.188807)),0)</f>
        <v>0</v>
      </c>
      <c r="AB52" s="254">
        <f>IF(Q52&gt;0,(INT(POWER(Q52-1.5,1.05)*56.0211)),0)</f>
        <v>0</v>
      </c>
    </row>
    <row r="53" spans="2:19" ht="12.75">
      <c r="B53" s="248"/>
      <c r="G53" s="221"/>
      <c r="H53" s="256">
        <f>H51</f>
        <v>0</v>
      </c>
      <c r="M53" s="221"/>
      <c r="S53" s="221"/>
    </row>
    <row r="54" spans="2:29" ht="12.75">
      <c r="B54" s="50">
        <f>IF(H54=0,"","16.")</f>
      </c>
      <c r="G54" s="249">
        <f>IF(H54=0,"",H54)</f>
      </c>
      <c r="H54" s="21">
        <f>SUM(W54:AB55)+AC54</f>
        <v>0</v>
      </c>
      <c r="M54" s="251">
        <f t="shared" si="0"/>
      </c>
      <c r="S54" s="251">
        <f t="shared" si="1"/>
      </c>
      <c r="U54" s="13">
        <f>L54*60+N54</f>
        <v>0</v>
      </c>
      <c r="V54" s="13">
        <f>R54*60+T54</f>
        <v>0</v>
      </c>
      <c r="W54" s="254">
        <f>IF(J54&gt;0,(INT(POWER(12.76-J54,1.81)*46.0849)),0)</f>
        <v>0</v>
      </c>
      <c r="X54" s="254">
        <f>IF(K54&gt;0,(INT(POWER(42.26-K54,1.81)*4.99087)),0)</f>
        <v>0</v>
      </c>
      <c r="Y54" s="255">
        <f>IF(N54&lt;&gt;"",(INT(POWER(254-U54,1.88)*0.11193)),0)</f>
        <v>0</v>
      </c>
      <c r="Z54" s="254">
        <f>IF(O54&gt;0,(INT(POWER(O54-75,1.348)*1.84523)),0)</f>
        <v>0</v>
      </c>
      <c r="AA54" s="254">
        <f>IF(P54&gt;0,(INT(POWER(P54-210,1.41)*0.188807)),0)</f>
        <v>0</v>
      </c>
      <c r="AB54" s="254">
        <f>IF(Q54&gt;0,(INT(POWER(Q54-1.5,1.05)*56.0211)),0)</f>
        <v>0</v>
      </c>
      <c r="AC54" s="15">
        <f>IF(T54&lt;&gt;"",(INT(POWER(305.5-V54,1.85)*0.08713)),0)</f>
        <v>0</v>
      </c>
    </row>
    <row r="55" spans="2:28" ht="12.75">
      <c r="B55" s="248"/>
      <c r="G55" s="221"/>
      <c r="H55" s="256">
        <f>H54</f>
        <v>0</v>
      </c>
      <c r="M55" s="251">
        <f t="shared" si="0"/>
      </c>
      <c r="S55" s="251">
        <f t="shared" si="1"/>
      </c>
      <c r="U55" s="13">
        <f>L55*60+N55</f>
        <v>0</v>
      </c>
      <c r="W55" s="254">
        <f>IF(J55&gt;0,(INT(POWER(12.76-J55,1.81)*46.0849)),0)</f>
        <v>0</v>
      </c>
      <c r="X55" s="254">
        <f>IF(K55&gt;0,(INT(POWER(42.26-K55,1.81)*4.99087)),0)</f>
        <v>0</v>
      </c>
      <c r="Y55" s="255">
        <f>IF(N55&lt;&gt;"",(INT(POWER(254-U55,1.88)*0.11193)),0)</f>
        <v>0</v>
      </c>
      <c r="Z55" s="254">
        <f>IF(O55&gt;0,(INT(POWER(O55-75,1.348)*1.84523)),0)</f>
        <v>0</v>
      </c>
      <c r="AA55" s="254">
        <f>IF(P55&gt;0,(INT(POWER(P55-210,1.41)*0.188807)),0)</f>
        <v>0</v>
      </c>
      <c r="AB55" s="254">
        <f>IF(Q55&gt;0,(INT(POWER(Q55-1.5,1.05)*56.0211)),0)</f>
        <v>0</v>
      </c>
    </row>
    <row r="56" spans="2:19" ht="12.75">
      <c r="B56" s="248"/>
      <c r="G56" s="221"/>
      <c r="H56" s="256">
        <f>H54</f>
        <v>0</v>
      </c>
      <c r="M56" s="221"/>
      <c r="S56" s="221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9 S15 S54 S51 S48 S45 S42 S39 S36 S33 S30 S27 S24 S21 S12 S18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47" customWidth="1"/>
    <col min="5" max="5" width="26.375" style="0" customWidth="1"/>
    <col min="6" max="6" width="11.25390625" style="81" customWidth="1"/>
    <col min="7" max="7" width="9.25390625" style="47" customWidth="1"/>
  </cols>
  <sheetData>
    <row r="2" spans="1:7" s="59" customFormat="1" ht="21.75" customHeight="1">
      <c r="A2" s="54" t="s">
        <v>36</v>
      </c>
      <c r="B2" s="54"/>
      <c r="C2" s="55"/>
      <c r="D2" s="64"/>
      <c r="E2" s="56"/>
      <c r="F2" s="79"/>
      <c r="G2" s="58" t="s">
        <v>222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258" t="str">
        <f aca="true" t="shared" si="0" ref="A4:A51">IF(F4&gt;0,(ROW()-3)&amp;".","")</f>
        <v>1.</v>
      </c>
      <c r="B4" s="113">
        <v>2</v>
      </c>
      <c r="C4" t="s">
        <v>223</v>
      </c>
      <c r="D4" s="47">
        <v>2000</v>
      </c>
      <c r="E4" t="s">
        <v>122</v>
      </c>
      <c r="F4" s="70">
        <v>8.3</v>
      </c>
      <c r="G4" s="259">
        <f aca="true" t="shared" si="1" ref="G4:G51">IF(F4&gt;0,(INT(POWER(12.76-F4,1.81)*46.0849)),"")</f>
        <v>690</v>
      </c>
      <c r="H4" s="120" t="s">
        <v>50</v>
      </c>
      <c r="I4" s="121"/>
      <c r="J4" s="121"/>
      <c r="K4" s="121"/>
      <c r="L4" s="121"/>
    </row>
    <row r="5" spans="1:12" s="67" customFormat="1" ht="13.5" customHeight="1">
      <c r="A5" s="258" t="str">
        <f t="shared" si="0"/>
        <v>2.</v>
      </c>
      <c r="B5" s="113">
        <v>1</v>
      </c>
      <c r="C5" t="s">
        <v>224</v>
      </c>
      <c r="D5" s="47">
        <v>2001</v>
      </c>
      <c r="E5" t="s">
        <v>122</v>
      </c>
      <c r="F5" s="70">
        <v>8.5</v>
      </c>
      <c r="G5" s="259">
        <f t="shared" si="1"/>
        <v>635</v>
      </c>
      <c r="H5" s="121" t="s">
        <v>51</v>
      </c>
      <c r="I5" s="121"/>
      <c r="J5" s="121"/>
      <c r="K5" s="121"/>
      <c r="L5" s="121"/>
    </row>
    <row r="6" spans="1:12" s="67" customFormat="1" ht="13.5" customHeight="1">
      <c r="A6" s="258" t="str">
        <f t="shared" si="0"/>
        <v>3.</v>
      </c>
      <c r="B6" s="113">
        <v>1</v>
      </c>
      <c r="C6" t="s">
        <v>225</v>
      </c>
      <c r="D6" s="47">
        <v>1998</v>
      </c>
      <c r="E6" s="260" t="s">
        <v>147</v>
      </c>
      <c r="F6" s="70">
        <v>8.7</v>
      </c>
      <c r="G6" s="259">
        <f t="shared" si="1"/>
        <v>582</v>
      </c>
      <c r="H6" s="89" t="s">
        <v>46</v>
      </c>
      <c r="I6" s="89"/>
      <c r="J6" s="89"/>
      <c r="K6" s="89"/>
      <c r="L6" s="122"/>
    </row>
    <row r="7" spans="1:12" s="67" customFormat="1" ht="13.5" customHeight="1">
      <c r="A7" s="258" t="str">
        <f t="shared" si="0"/>
        <v>4.</v>
      </c>
      <c r="B7" s="113">
        <v>3</v>
      </c>
      <c r="C7" t="s">
        <v>226</v>
      </c>
      <c r="D7" s="47" t="s">
        <v>227</v>
      </c>
      <c r="E7" t="s">
        <v>146</v>
      </c>
      <c r="F7" s="70">
        <v>9</v>
      </c>
      <c r="G7" s="259">
        <f t="shared" si="1"/>
        <v>506</v>
      </c>
      <c r="H7" s="261" t="s">
        <v>52</v>
      </c>
      <c r="I7" s="261"/>
      <c r="J7" s="261"/>
      <c r="K7" s="261"/>
      <c r="L7" s="122"/>
    </row>
    <row r="8" spans="1:12" s="67" customFormat="1" ht="13.5" customHeight="1">
      <c r="A8" s="258" t="str">
        <f t="shared" si="0"/>
        <v>5.</v>
      </c>
      <c r="B8" s="113">
        <v>3</v>
      </c>
      <c r="C8" t="s">
        <v>228</v>
      </c>
      <c r="D8" s="47">
        <v>2000</v>
      </c>
      <c r="E8" t="s">
        <v>122</v>
      </c>
      <c r="F8" s="70">
        <v>9</v>
      </c>
      <c r="G8" s="259">
        <f t="shared" si="1"/>
        <v>506</v>
      </c>
      <c r="H8" s="261" t="s">
        <v>53</v>
      </c>
      <c r="I8" s="261"/>
      <c r="J8" s="261"/>
      <c r="K8" s="261"/>
      <c r="L8" s="122"/>
    </row>
    <row r="9" spans="1:12" s="67" customFormat="1" ht="13.5" customHeight="1">
      <c r="A9" s="258" t="str">
        <f t="shared" si="0"/>
        <v>6.</v>
      </c>
      <c r="B9" s="113">
        <v>2</v>
      </c>
      <c r="C9" t="s">
        <v>229</v>
      </c>
      <c r="D9" s="47" t="s">
        <v>230</v>
      </c>
      <c r="E9" t="s">
        <v>146</v>
      </c>
      <c r="F9" s="70">
        <v>9.1</v>
      </c>
      <c r="G9" s="259">
        <f t="shared" si="1"/>
        <v>482</v>
      </c>
      <c r="H9" s="89" t="s">
        <v>35</v>
      </c>
      <c r="I9" s="89"/>
      <c r="J9" s="89"/>
      <c r="K9" s="89"/>
      <c r="L9" s="122"/>
    </row>
    <row r="10" spans="1:7" s="67" customFormat="1" ht="13.5" customHeight="1">
      <c r="A10" s="258" t="str">
        <f t="shared" si="0"/>
        <v>7.</v>
      </c>
      <c r="B10" s="113">
        <v>1</v>
      </c>
      <c r="C10" t="s">
        <v>231</v>
      </c>
      <c r="D10" s="47" t="s">
        <v>232</v>
      </c>
      <c r="E10" s="260" t="s">
        <v>146</v>
      </c>
      <c r="F10" s="70">
        <v>9.3</v>
      </c>
      <c r="G10" s="259">
        <f t="shared" si="1"/>
        <v>435</v>
      </c>
    </row>
    <row r="11" spans="1:7" s="67" customFormat="1" ht="13.5" customHeight="1">
      <c r="A11" s="258" t="str">
        <f t="shared" si="0"/>
        <v>8.</v>
      </c>
      <c r="B11" s="113">
        <v>2</v>
      </c>
      <c r="C11" t="s">
        <v>233</v>
      </c>
      <c r="D11" s="47">
        <v>2000</v>
      </c>
      <c r="E11" t="s">
        <v>147</v>
      </c>
      <c r="F11" s="70">
        <v>9.3</v>
      </c>
      <c r="G11" s="259">
        <f t="shared" si="1"/>
        <v>435</v>
      </c>
    </row>
    <row r="12" spans="1:7" s="67" customFormat="1" ht="13.5" customHeight="1">
      <c r="A12" s="258" t="str">
        <f t="shared" si="0"/>
        <v>9.</v>
      </c>
      <c r="B12" s="113">
        <v>1</v>
      </c>
      <c r="C12" t="s">
        <v>234</v>
      </c>
      <c r="D12" s="47">
        <v>1999</v>
      </c>
      <c r="E12" s="262" t="s">
        <v>149</v>
      </c>
      <c r="F12" s="70">
        <v>9.4</v>
      </c>
      <c r="G12" s="259">
        <f t="shared" si="1"/>
        <v>413</v>
      </c>
    </row>
    <row r="13" spans="1:7" s="67" customFormat="1" ht="13.5" customHeight="1">
      <c r="A13" s="258" t="str">
        <f t="shared" si="0"/>
        <v>10.</v>
      </c>
      <c r="B13" s="113">
        <v>3</v>
      </c>
      <c r="C13" t="s">
        <v>235</v>
      </c>
      <c r="D13" s="47">
        <v>1998</v>
      </c>
      <c r="E13" t="s">
        <v>147</v>
      </c>
      <c r="F13" s="70">
        <v>9.8</v>
      </c>
      <c r="G13" s="259">
        <f t="shared" si="1"/>
        <v>328</v>
      </c>
    </row>
    <row r="14" spans="1:7" s="67" customFormat="1" ht="13.5" customHeight="1">
      <c r="A14" s="258" t="str">
        <f t="shared" si="0"/>
        <v>11.</v>
      </c>
      <c r="B14" s="113">
        <v>3</v>
      </c>
      <c r="C14" t="s">
        <v>236</v>
      </c>
      <c r="D14" s="47">
        <v>1998</v>
      </c>
      <c r="E14" t="s">
        <v>149</v>
      </c>
      <c r="F14" s="70">
        <v>10.3</v>
      </c>
      <c r="G14" s="259">
        <f t="shared" si="1"/>
        <v>235</v>
      </c>
    </row>
    <row r="15" spans="1:7" s="67" customFormat="1" ht="13.5" customHeight="1">
      <c r="A15" s="258" t="str">
        <f t="shared" si="0"/>
        <v>12.</v>
      </c>
      <c r="B15" s="113">
        <v>2</v>
      </c>
      <c r="C15" t="s">
        <v>237</v>
      </c>
      <c r="D15" s="47">
        <v>1999</v>
      </c>
      <c r="E15" t="s">
        <v>149</v>
      </c>
      <c r="F15" s="70">
        <v>10.4</v>
      </c>
      <c r="G15" s="259">
        <f t="shared" si="1"/>
        <v>218</v>
      </c>
    </row>
    <row r="16" spans="1:7" s="67" customFormat="1" ht="13.5" customHeight="1">
      <c r="A16" s="258">
        <f t="shared" si="0"/>
      </c>
      <c r="B16" s="113"/>
      <c r="D16" s="68"/>
      <c r="F16" s="70"/>
      <c r="G16" s="259">
        <f t="shared" si="1"/>
      </c>
    </row>
    <row r="17" spans="1:7" s="67" customFormat="1" ht="13.5" customHeight="1">
      <c r="A17" s="258">
        <f t="shared" si="0"/>
      </c>
      <c r="B17" s="113"/>
      <c r="D17" s="68"/>
      <c r="F17" s="70"/>
      <c r="G17" s="259">
        <f t="shared" si="1"/>
      </c>
    </row>
    <row r="18" spans="1:7" s="67" customFormat="1" ht="13.5" customHeight="1">
      <c r="A18" s="258">
        <f t="shared" si="0"/>
      </c>
      <c r="B18" s="113"/>
      <c r="D18" s="68"/>
      <c r="F18" s="70"/>
      <c r="G18" s="259">
        <f t="shared" si="1"/>
      </c>
    </row>
    <row r="19" spans="1:7" s="67" customFormat="1" ht="13.5" customHeight="1">
      <c r="A19" s="258">
        <f t="shared" si="0"/>
      </c>
      <c r="B19" s="113"/>
      <c r="D19" s="68"/>
      <c r="F19" s="70"/>
      <c r="G19" s="259">
        <f t="shared" si="1"/>
      </c>
    </row>
    <row r="20" spans="1:7" s="67" customFormat="1" ht="13.5" customHeight="1">
      <c r="A20" s="258">
        <f t="shared" si="0"/>
      </c>
      <c r="B20" s="113"/>
      <c r="D20" s="68"/>
      <c r="F20" s="70"/>
      <c r="G20" s="259">
        <f t="shared" si="1"/>
      </c>
    </row>
    <row r="21" spans="1:7" s="67" customFormat="1" ht="13.5" customHeight="1">
      <c r="A21" s="258">
        <f t="shared" si="0"/>
      </c>
      <c r="B21" s="113"/>
      <c r="D21" s="68"/>
      <c r="F21" s="70"/>
      <c r="G21" s="259">
        <f t="shared" si="1"/>
      </c>
    </row>
    <row r="22" spans="1:7" s="67" customFormat="1" ht="13.5" customHeight="1">
      <c r="A22" s="258">
        <f t="shared" si="0"/>
      </c>
      <c r="B22" s="113"/>
      <c r="D22" s="68"/>
      <c r="F22" s="70"/>
      <c r="G22" s="259">
        <f t="shared" si="1"/>
      </c>
    </row>
    <row r="23" spans="1:7" s="67" customFormat="1" ht="13.5" customHeight="1">
      <c r="A23" s="258">
        <f t="shared" si="0"/>
      </c>
      <c r="B23" s="113"/>
      <c r="D23" s="68"/>
      <c r="F23" s="70"/>
      <c r="G23" s="259">
        <f t="shared" si="1"/>
      </c>
    </row>
    <row r="24" spans="1:7" s="67" customFormat="1" ht="13.5" customHeight="1">
      <c r="A24" s="258">
        <f t="shared" si="0"/>
      </c>
      <c r="B24" s="113"/>
      <c r="D24" s="68"/>
      <c r="F24" s="70"/>
      <c r="G24" s="259">
        <f t="shared" si="1"/>
      </c>
    </row>
    <row r="25" spans="1:7" s="67" customFormat="1" ht="13.5" customHeight="1">
      <c r="A25" s="258">
        <f t="shared" si="0"/>
      </c>
      <c r="B25" s="113"/>
      <c r="D25" s="68"/>
      <c r="F25" s="70"/>
      <c r="G25" s="259">
        <f t="shared" si="1"/>
      </c>
    </row>
    <row r="26" spans="1:7" s="67" customFormat="1" ht="13.5" customHeight="1">
      <c r="A26" s="258">
        <f t="shared" si="0"/>
      </c>
      <c r="B26" s="113"/>
      <c r="D26" s="68"/>
      <c r="F26" s="70"/>
      <c r="G26" s="259">
        <f t="shared" si="1"/>
      </c>
    </row>
    <row r="27" spans="1:7" s="67" customFormat="1" ht="13.5" customHeight="1">
      <c r="A27" s="258">
        <f t="shared" si="0"/>
      </c>
      <c r="B27" s="113"/>
      <c r="D27" s="68"/>
      <c r="F27" s="70"/>
      <c r="G27" s="259">
        <f t="shared" si="1"/>
      </c>
    </row>
    <row r="28" spans="1:7" s="67" customFormat="1" ht="13.5" customHeight="1">
      <c r="A28" s="258">
        <f t="shared" si="0"/>
      </c>
      <c r="B28" s="113"/>
      <c r="D28" s="68"/>
      <c r="F28" s="70"/>
      <c r="G28" s="259">
        <f t="shared" si="1"/>
      </c>
    </row>
    <row r="29" spans="1:7" s="67" customFormat="1" ht="13.5" customHeight="1">
      <c r="A29" s="258">
        <f t="shared" si="0"/>
      </c>
      <c r="B29" s="113"/>
      <c r="D29" s="68"/>
      <c r="F29" s="70"/>
      <c r="G29" s="259">
        <f t="shared" si="1"/>
      </c>
    </row>
    <row r="30" spans="1:7" s="67" customFormat="1" ht="13.5" customHeight="1">
      <c r="A30" s="258">
        <f t="shared" si="0"/>
      </c>
      <c r="B30" s="113"/>
      <c r="D30" s="68"/>
      <c r="F30" s="70"/>
      <c r="G30" s="259">
        <f t="shared" si="1"/>
      </c>
    </row>
    <row r="31" spans="1:7" s="67" customFormat="1" ht="13.5" customHeight="1">
      <c r="A31" s="258">
        <f t="shared" si="0"/>
      </c>
      <c r="B31" s="113"/>
      <c r="D31" s="68"/>
      <c r="F31" s="70"/>
      <c r="G31" s="259">
        <f t="shared" si="1"/>
      </c>
    </row>
    <row r="32" spans="1:7" s="67" customFormat="1" ht="13.5" customHeight="1">
      <c r="A32" s="258">
        <f t="shared" si="0"/>
      </c>
      <c r="B32" s="113"/>
      <c r="D32" s="68"/>
      <c r="F32" s="70"/>
      <c r="G32" s="259">
        <f t="shared" si="1"/>
      </c>
    </row>
    <row r="33" spans="1:7" s="67" customFormat="1" ht="13.5" customHeight="1">
      <c r="A33" s="258">
        <f t="shared" si="0"/>
      </c>
      <c r="B33" s="113"/>
      <c r="D33" s="68"/>
      <c r="F33" s="70"/>
      <c r="G33" s="259">
        <f t="shared" si="1"/>
      </c>
    </row>
    <row r="34" spans="1:7" s="67" customFormat="1" ht="13.5" customHeight="1">
      <c r="A34" s="263">
        <f t="shared" si="0"/>
      </c>
      <c r="B34" s="114"/>
      <c r="C34" s="72"/>
      <c r="D34" s="73"/>
      <c r="E34" s="72"/>
      <c r="F34" s="82"/>
      <c r="G34" s="259">
        <f t="shared" si="1"/>
      </c>
    </row>
    <row r="35" spans="1:7" s="67" customFormat="1" ht="13.5" customHeight="1">
      <c r="A35" s="258">
        <f t="shared" si="0"/>
      </c>
      <c r="B35" s="113"/>
      <c r="D35" s="68"/>
      <c r="F35" s="70"/>
      <c r="G35" s="259">
        <f t="shared" si="1"/>
      </c>
    </row>
    <row r="36" spans="1:7" s="67" customFormat="1" ht="13.5" customHeight="1">
      <c r="A36" s="258">
        <f t="shared" si="0"/>
      </c>
      <c r="B36" s="113"/>
      <c r="D36" s="68"/>
      <c r="F36" s="70"/>
      <c r="G36" s="259">
        <f t="shared" si="1"/>
      </c>
    </row>
    <row r="37" spans="1:7" s="67" customFormat="1" ht="13.5" customHeight="1">
      <c r="A37" s="258">
        <f t="shared" si="0"/>
      </c>
      <c r="B37" s="113"/>
      <c r="D37" s="68"/>
      <c r="F37" s="70"/>
      <c r="G37" s="259">
        <f t="shared" si="1"/>
      </c>
    </row>
    <row r="38" spans="1:7" s="67" customFormat="1" ht="13.5" customHeight="1">
      <c r="A38" s="258">
        <f t="shared" si="0"/>
      </c>
      <c r="B38" s="113"/>
      <c r="D38" s="68"/>
      <c r="F38" s="70"/>
      <c r="G38" s="259">
        <f t="shared" si="1"/>
      </c>
    </row>
    <row r="39" spans="1:7" s="67" customFormat="1" ht="13.5" customHeight="1">
      <c r="A39" s="258">
        <f t="shared" si="0"/>
      </c>
      <c r="B39" s="113"/>
      <c r="D39" s="68"/>
      <c r="F39" s="70"/>
      <c r="G39" s="259">
        <f t="shared" si="1"/>
      </c>
    </row>
    <row r="40" spans="1:7" s="67" customFormat="1" ht="13.5" customHeight="1">
      <c r="A40" s="258">
        <f t="shared" si="0"/>
      </c>
      <c r="B40" s="113"/>
      <c r="D40" s="68"/>
      <c r="F40" s="70"/>
      <c r="G40" s="259">
        <f t="shared" si="1"/>
      </c>
    </row>
    <row r="41" spans="1:7" s="67" customFormat="1" ht="13.5" customHeight="1">
      <c r="A41" s="258">
        <f t="shared" si="0"/>
      </c>
      <c r="B41" s="113"/>
      <c r="D41" s="68"/>
      <c r="F41" s="70"/>
      <c r="G41" s="259">
        <f t="shared" si="1"/>
      </c>
    </row>
    <row r="42" spans="1:7" s="67" customFormat="1" ht="13.5" customHeight="1">
      <c r="A42" s="258">
        <f t="shared" si="0"/>
      </c>
      <c r="B42" s="113"/>
      <c r="D42" s="68"/>
      <c r="F42" s="70"/>
      <c r="G42" s="259">
        <f t="shared" si="1"/>
      </c>
    </row>
    <row r="43" spans="1:7" s="67" customFormat="1" ht="13.5" customHeight="1">
      <c r="A43" s="258">
        <f t="shared" si="0"/>
      </c>
      <c r="B43" s="113"/>
      <c r="D43" s="68"/>
      <c r="F43" s="70"/>
      <c r="G43" s="259">
        <f t="shared" si="1"/>
      </c>
    </row>
    <row r="44" spans="1:7" s="67" customFormat="1" ht="13.5" customHeight="1">
      <c r="A44" s="258">
        <f t="shared" si="0"/>
      </c>
      <c r="B44" s="113"/>
      <c r="D44" s="68"/>
      <c r="F44" s="70"/>
      <c r="G44" s="259">
        <f t="shared" si="1"/>
      </c>
    </row>
    <row r="45" spans="1:7" s="67" customFormat="1" ht="13.5" customHeight="1">
      <c r="A45" s="258">
        <f t="shared" si="0"/>
      </c>
      <c r="B45" s="113"/>
      <c r="D45" s="68"/>
      <c r="F45" s="70"/>
      <c r="G45" s="259">
        <f t="shared" si="1"/>
      </c>
    </row>
    <row r="46" spans="1:7" s="67" customFormat="1" ht="13.5" customHeight="1">
      <c r="A46" s="258">
        <f t="shared" si="0"/>
      </c>
      <c r="B46" s="113"/>
      <c r="D46" s="68"/>
      <c r="F46" s="70"/>
      <c r="G46" s="259">
        <f t="shared" si="1"/>
      </c>
    </row>
    <row r="47" spans="1:7" s="67" customFormat="1" ht="13.5" customHeight="1">
      <c r="A47" s="258">
        <f t="shared" si="0"/>
      </c>
      <c r="B47" s="113"/>
      <c r="D47" s="68"/>
      <c r="F47" s="70"/>
      <c r="G47" s="259">
        <f t="shared" si="1"/>
      </c>
    </row>
    <row r="48" spans="1:7" s="67" customFormat="1" ht="13.5" customHeight="1">
      <c r="A48" s="258">
        <f t="shared" si="0"/>
      </c>
      <c r="B48" s="113"/>
      <c r="D48" s="68"/>
      <c r="F48" s="70"/>
      <c r="G48" s="259">
        <f t="shared" si="1"/>
      </c>
    </row>
    <row r="49" spans="1:7" s="67" customFormat="1" ht="13.5" customHeight="1">
      <c r="A49" s="258">
        <f t="shared" si="0"/>
      </c>
      <c r="B49" s="113"/>
      <c r="D49" s="68"/>
      <c r="F49" s="70"/>
      <c r="G49" s="259">
        <f t="shared" si="1"/>
      </c>
    </row>
    <row r="50" spans="1:7" s="67" customFormat="1" ht="13.5" customHeight="1">
      <c r="A50" s="258">
        <f t="shared" si="0"/>
      </c>
      <c r="B50" s="113"/>
      <c r="D50" s="68"/>
      <c r="F50" s="70"/>
      <c r="G50" s="259">
        <f t="shared" si="1"/>
      </c>
    </row>
    <row r="51" spans="1:7" s="67" customFormat="1" ht="13.5" customHeight="1">
      <c r="A51" s="263" t="str">
        <f t="shared" si="0"/>
        <v>48.</v>
      </c>
      <c r="B51" s="114"/>
      <c r="C51" s="72"/>
      <c r="D51" s="73"/>
      <c r="E51" s="72"/>
      <c r="F51" s="82">
        <v>11</v>
      </c>
      <c r="G51" s="259">
        <f t="shared" si="1"/>
        <v>128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47" customWidth="1"/>
    <col min="5" max="5" width="26.375" style="0" customWidth="1"/>
    <col min="6" max="6" width="9.37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54"/>
      <c r="C2" s="55"/>
      <c r="D2" s="64"/>
      <c r="E2" s="56"/>
      <c r="F2" s="79"/>
      <c r="G2" s="58" t="s">
        <v>238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258" t="str">
        <f aca="true" t="shared" si="0" ref="A4:A10">IF(F4&gt;0,(ROW()-3)&amp;".","")</f>
        <v>1.</v>
      </c>
      <c r="B4" s="113">
        <v>3</v>
      </c>
      <c r="C4" t="s">
        <v>239</v>
      </c>
      <c r="D4" s="47" t="s">
        <v>240</v>
      </c>
      <c r="E4" t="s">
        <v>146</v>
      </c>
      <c r="F4" s="70">
        <v>30.9</v>
      </c>
      <c r="G4" s="259">
        <f aca="true" t="shared" si="1" ref="G4:G51">IF(F4&gt;0,(INT(POWER(42.26-F4,1.81)*4.99087)),"")</f>
        <v>405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258" t="str">
        <f t="shared" si="0"/>
        <v>2.</v>
      </c>
      <c r="B5" s="113">
        <v>4</v>
      </c>
      <c r="C5" t="s">
        <v>241</v>
      </c>
      <c r="D5" s="47">
        <v>2000</v>
      </c>
      <c r="E5" t="s">
        <v>147</v>
      </c>
      <c r="F5" s="70">
        <v>31.5</v>
      </c>
      <c r="G5" s="259">
        <f t="shared" si="1"/>
        <v>367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258" t="str">
        <f t="shared" si="0"/>
        <v>3.</v>
      </c>
      <c r="B6" s="113">
        <v>1</v>
      </c>
      <c r="C6" t="s">
        <v>242</v>
      </c>
      <c r="D6" s="47">
        <v>2001</v>
      </c>
      <c r="E6" t="s">
        <v>146</v>
      </c>
      <c r="F6" s="70">
        <v>31.6</v>
      </c>
      <c r="G6" s="259">
        <f t="shared" si="1"/>
        <v>361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258" t="str">
        <f t="shared" si="0"/>
        <v>4.</v>
      </c>
      <c r="B7" s="113">
        <v>4</v>
      </c>
      <c r="C7" t="s">
        <v>243</v>
      </c>
      <c r="D7" s="47">
        <v>1999</v>
      </c>
      <c r="E7" t="s">
        <v>122</v>
      </c>
      <c r="F7" s="70">
        <v>31.6</v>
      </c>
      <c r="G7" s="259">
        <f t="shared" si="1"/>
        <v>361</v>
      </c>
      <c r="H7" s="261" t="s">
        <v>52</v>
      </c>
      <c r="I7" s="261"/>
      <c r="J7" s="261"/>
      <c r="K7" s="261"/>
      <c r="L7" s="122"/>
    </row>
    <row r="8" spans="1:12" s="62" customFormat="1" ht="13.5" customHeight="1">
      <c r="A8" s="258" t="str">
        <f t="shared" si="0"/>
        <v>5.</v>
      </c>
      <c r="B8" s="113">
        <v>5</v>
      </c>
      <c r="C8" t="s">
        <v>244</v>
      </c>
      <c r="D8" s="47" t="s">
        <v>245</v>
      </c>
      <c r="E8" t="s">
        <v>146</v>
      </c>
      <c r="F8" s="70">
        <v>32</v>
      </c>
      <c r="G8" s="259">
        <f t="shared" si="1"/>
        <v>337</v>
      </c>
      <c r="H8" s="261" t="s">
        <v>53</v>
      </c>
      <c r="I8" s="261"/>
      <c r="J8" s="261"/>
      <c r="K8" s="261"/>
      <c r="L8" s="122"/>
    </row>
    <row r="9" spans="1:12" s="62" customFormat="1" ht="13.5" customHeight="1">
      <c r="A9" s="258" t="str">
        <f t="shared" si="0"/>
        <v>6.</v>
      </c>
      <c r="B9" s="113">
        <v>1</v>
      </c>
      <c r="C9" t="s">
        <v>225</v>
      </c>
      <c r="D9" s="47">
        <v>1998</v>
      </c>
      <c r="E9" t="s">
        <v>147</v>
      </c>
      <c r="F9" s="70">
        <v>32.8</v>
      </c>
      <c r="G9" s="259">
        <f t="shared" si="1"/>
        <v>291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258" t="str">
        <f t="shared" si="0"/>
        <v>7.</v>
      </c>
      <c r="B10" s="113">
        <v>2</v>
      </c>
      <c r="C10" t="s">
        <v>246</v>
      </c>
      <c r="D10" s="47">
        <v>1998</v>
      </c>
      <c r="E10" t="s">
        <v>122</v>
      </c>
      <c r="F10" s="70">
        <v>33</v>
      </c>
      <c r="G10" s="259">
        <f t="shared" si="1"/>
        <v>280</v>
      </c>
    </row>
    <row r="11" spans="1:7" s="62" customFormat="1" ht="13.5" customHeight="1">
      <c r="A11" s="258" t="str">
        <f>IF(F10&gt;0,(ROW()-3)&amp;".","")</f>
        <v>8.</v>
      </c>
      <c r="B11" s="113">
        <v>6</v>
      </c>
      <c r="C11" t="s">
        <v>247</v>
      </c>
      <c r="D11" s="47">
        <v>2000</v>
      </c>
      <c r="E11" t="s">
        <v>147</v>
      </c>
      <c r="F11" s="70">
        <v>33.1</v>
      </c>
      <c r="G11" s="259">
        <f t="shared" si="1"/>
        <v>274</v>
      </c>
    </row>
    <row r="12" spans="1:7" s="62" customFormat="1" ht="13.5" customHeight="1">
      <c r="A12" s="258" t="str">
        <f>IF(F12&gt;0,(ROW()-3)&amp;".","")</f>
        <v>9.</v>
      </c>
      <c r="B12" s="113">
        <v>5</v>
      </c>
      <c r="C12" t="s">
        <v>248</v>
      </c>
      <c r="D12" s="47">
        <v>2000</v>
      </c>
      <c r="E12" t="s">
        <v>122</v>
      </c>
      <c r="F12" s="70">
        <v>33.5</v>
      </c>
      <c r="G12" s="259">
        <f t="shared" si="1"/>
        <v>253</v>
      </c>
    </row>
    <row r="13" spans="1:7" s="62" customFormat="1" ht="13.5" customHeight="1">
      <c r="A13" s="258" t="str">
        <f>IF(F12&gt;0,(ROW()-3)&amp;".","")</f>
        <v>10.</v>
      </c>
      <c r="B13" s="113">
        <v>3</v>
      </c>
      <c r="C13" t="s">
        <v>249</v>
      </c>
      <c r="D13" s="47">
        <v>1999</v>
      </c>
      <c r="E13" t="s">
        <v>149</v>
      </c>
      <c r="F13" s="70">
        <v>34.6</v>
      </c>
      <c r="G13" s="259">
        <f t="shared" si="1"/>
        <v>198</v>
      </c>
    </row>
    <row r="14" spans="1:7" s="62" customFormat="1" ht="13.5" customHeight="1">
      <c r="A14" s="258" t="str">
        <f>IF(F14&gt;0,(ROW()-3)&amp;".","")</f>
        <v>11.</v>
      </c>
      <c r="B14" s="47">
        <v>6</v>
      </c>
      <c r="C14" t="s">
        <v>236</v>
      </c>
      <c r="D14" s="47">
        <v>1999</v>
      </c>
      <c r="E14" t="s">
        <v>149</v>
      </c>
      <c r="F14" s="47">
        <v>37.1</v>
      </c>
      <c r="G14" s="259">
        <f t="shared" si="1"/>
        <v>97</v>
      </c>
    </row>
    <row r="15" spans="1:7" s="62" customFormat="1" ht="13.5" customHeight="1">
      <c r="A15" s="258" t="str">
        <f>IF(F14&gt;0,(ROW()-3)&amp;".","")</f>
        <v>12.</v>
      </c>
      <c r="B15" s="113">
        <v>2</v>
      </c>
      <c r="C15" t="s">
        <v>250</v>
      </c>
      <c r="D15" s="47">
        <v>1999</v>
      </c>
      <c r="E15" t="s">
        <v>149</v>
      </c>
      <c r="F15" s="70">
        <v>37.9</v>
      </c>
      <c r="G15" s="259">
        <f t="shared" si="1"/>
        <v>71</v>
      </c>
    </row>
    <row r="16" spans="1:7" s="62" customFormat="1" ht="13.5" customHeight="1">
      <c r="A16" s="258">
        <f aca="true" t="shared" si="2" ref="A16:A49">IF(F16&gt;0,(ROW()-3)&amp;".","")</f>
      </c>
      <c r="B16" s="113"/>
      <c r="C16" s="67"/>
      <c r="D16" s="68"/>
      <c r="E16" s="67"/>
      <c r="F16" s="70"/>
      <c r="G16" s="259">
        <f t="shared" si="1"/>
      </c>
    </row>
    <row r="17" spans="1:7" s="62" customFormat="1" ht="13.5" customHeight="1">
      <c r="A17" s="258">
        <f t="shared" si="2"/>
      </c>
      <c r="B17" s="113"/>
      <c r="C17" s="67"/>
      <c r="D17" s="68"/>
      <c r="E17" s="67"/>
      <c r="F17" s="70"/>
      <c r="G17" s="259">
        <f t="shared" si="1"/>
      </c>
    </row>
    <row r="18" spans="1:7" s="62" customFormat="1" ht="13.5" customHeight="1">
      <c r="A18" s="258">
        <f t="shared" si="2"/>
      </c>
      <c r="B18" s="113"/>
      <c r="C18" s="67"/>
      <c r="D18" s="68"/>
      <c r="E18" s="67"/>
      <c r="F18" s="70"/>
      <c r="G18" s="259">
        <f t="shared" si="1"/>
      </c>
    </row>
    <row r="19" spans="1:7" s="62" customFormat="1" ht="13.5" customHeight="1">
      <c r="A19" s="258">
        <f t="shared" si="2"/>
      </c>
      <c r="B19" s="113"/>
      <c r="C19" s="67"/>
      <c r="D19" s="68"/>
      <c r="E19" s="67"/>
      <c r="F19" s="70"/>
      <c r="G19" s="259">
        <f t="shared" si="1"/>
      </c>
    </row>
    <row r="20" spans="1:7" s="62" customFormat="1" ht="13.5" customHeight="1">
      <c r="A20" s="258">
        <f t="shared" si="2"/>
      </c>
      <c r="B20" s="113"/>
      <c r="C20" s="67"/>
      <c r="D20" s="68"/>
      <c r="E20" s="67"/>
      <c r="F20" s="70"/>
      <c r="G20" s="259">
        <f t="shared" si="1"/>
      </c>
    </row>
    <row r="21" spans="1:7" s="62" customFormat="1" ht="13.5" customHeight="1">
      <c r="A21" s="258">
        <f t="shared" si="2"/>
      </c>
      <c r="B21" s="113"/>
      <c r="C21" s="67"/>
      <c r="D21" s="68"/>
      <c r="E21" s="67"/>
      <c r="F21" s="70"/>
      <c r="G21" s="259">
        <f t="shared" si="1"/>
      </c>
    </row>
    <row r="22" spans="1:7" s="62" customFormat="1" ht="13.5" customHeight="1">
      <c r="A22" s="258">
        <f t="shared" si="2"/>
      </c>
      <c r="B22" s="113"/>
      <c r="C22" s="67"/>
      <c r="D22" s="68"/>
      <c r="E22" s="67"/>
      <c r="F22" s="70"/>
      <c r="G22" s="259">
        <f t="shared" si="1"/>
      </c>
    </row>
    <row r="23" spans="1:7" s="62" customFormat="1" ht="13.5" customHeight="1">
      <c r="A23" s="258">
        <f t="shared" si="2"/>
      </c>
      <c r="B23" s="113"/>
      <c r="C23" s="67"/>
      <c r="D23" s="68"/>
      <c r="E23" s="67"/>
      <c r="F23" s="70"/>
      <c r="G23" s="259">
        <f t="shared" si="1"/>
      </c>
    </row>
    <row r="24" spans="1:7" s="62" customFormat="1" ht="13.5" customHeight="1">
      <c r="A24" s="258">
        <f t="shared" si="2"/>
      </c>
      <c r="B24" s="113"/>
      <c r="C24" s="67"/>
      <c r="D24" s="68"/>
      <c r="E24" s="67"/>
      <c r="F24" s="70"/>
      <c r="G24" s="259">
        <f t="shared" si="1"/>
      </c>
    </row>
    <row r="25" spans="1:7" s="62" customFormat="1" ht="13.5" customHeight="1">
      <c r="A25" s="258">
        <f t="shared" si="2"/>
      </c>
      <c r="B25" s="113"/>
      <c r="C25" s="67"/>
      <c r="D25" s="68"/>
      <c r="E25" s="67"/>
      <c r="F25" s="70"/>
      <c r="G25" s="259">
        <f t="shared" si="1"/>
      </c>
    </row>
    <row r="26" spans="1:7" s="62" customFormat="1" ht="13.5" customHeight="1">
      <c r="A26" s="258">
        <f t="shared" si="2"/>
      </c>
      <c r="B26" s="113"/>
      <c r="C26" s="67"/>
      <c r="D26" s="68"/>
      <c r="E26" s="67"/>
      <c r="F26" s="70"/>
      <c r="G26" s="259">
        <f t="shared" si="1"/>
      </c>
    </row>
    <row r="27" spans="1:7" s="62" customFormat="1" ht="13.5" customHeight="1">
      <c r="A27" s="258">
        <f t="shared" si="2"/>
      </c>
      <c r="B27" s="113"/>
      <c r="C27" s="67"/>
      <c r="D27" s="68"/>
      <c r="E27" s="67"/>
      <c r="F27" s="70"/>
      <c r="G27" s="259">
        <f t="shared" si="1"/>
      </c>
    </row>
    <row r="28" spans="1:7" s="62" customFormat="1" ht="13.5" customHeight="1">
      <c r="A28" s="258">
        <f t="shared" si="2"/>
      </c>
      <c r="B28" s="113"/>
      <c r="C28" s="67"/>
      <c r="D28" s="68"/>
      <c r="E28" s="67"/>
      <c r="F28" s="70"/>
      <c r="G28" s="259">
        <f t="shared" si="1"/>
      </c>
    </row>
    <row r="29" spans="1:7" s="62" customFormat="1" ht="13.5" customHeight="1">
      <c r="A29" s="258">
        <f t="shared" si="2"/>
      </c>
      <c r="B29" s="113"/>
      <c r="C29" s="67"/>
      <c r="D29" s="68"/>
      <c r="E29" s="67"/>
      <c r="F29" s="70"/>
      <c r="G29" s="259">
        <f t="shared" si="1"/>
      </c>
    </row>
    <row r="30" spans="1:7" s="62" customFormat="1" ht="13.5" customHeight="1">
      <c r="A30" s="258">
        <f t="shared" si="2"/>
      </c>
      <c r="B30" s="113"/>
      <c r="C30" s="67"/>
      <c r="D30" s="68"/>
      <c r="E30" s="67"/>
      <c r="F30" s="70"/>
      <c r="G30" s="259">
        <f t="shared" si="1"/>
      </c>
    </row>
    <row r="31" spans="1:7" s="62" customFormat="1" ht="13.5" customHeight="1">
      <c r="A31" s="258">
        <f t="shared" si="2"/>
      </c>
      <c r="B31" s="113"/>
      <c r="C31" s="67"/>
      <c r="D31" s="68"/>
      <c r="E31" s="67"/>
      <c r="F31" s="70"/>
      <c r="G31" s="259">
        <f t="shared" si="1"/>
      </c>
    </row>
    <row r="32" spans="1:7" s="62" customFormat="1" ht="13.5" customHeight="1">
      <c r="A32" s="258">
        <f t="shared" si="2"/>
      </c>
      <c r="B32" s="113"/>
      <c r="C32" s="67"/>
      <c r="D32" s="68"/>
      <c r="E32" s="67"/>
      <c r="F32" s="70"/>
      <c r="G32" s="259">
        <f t="shared" si="1"/>
      </c>
    </row>
    <row r="33" spans="1:7" s="62" customFormat="1" ht="13.5" customHeight="1">
      <c r="A33" s="258">
        <f t="shared" si="2"/>
      </c>
      <c r="B33" s="113"/>
      <c r="C33" s="67"/>
      <c r="D33" s="68"/>
      <c r="E33" s="67"/>
      <c r="F33" s="70"/>
      <c r="G33" s="259">
        <f t="shared" si="1"/>
      </c>
    </row>
    <row r="34" spans="1:7" s="62" customFormat="1" ht="13.5" customHeight="1">
      <c r="A34" s="263">
        <f t="shared" si="2"/>
      </c>
      <c r="B34" s="114"/>
      <c r="C34" s="72"/>
      <c r="D34" s="73"/>
      <c r="E34" s="72"/>
      <c r="F34" s="82"/>
      <c r="G34" s="259">
        <f t="shared" si="1"/>
      </c>
    </row>
    <row r="35" spans="1:7" s="62" customFormat="1" ht="13.5" customHeight="1">
      <c r="A35" s="258">
        <f t="shared" si="2"/>
      </c>
      <c r="B35" s="113"/>
      <c r="C35" s="67"/>
      <c r="D35" s="68"/>
      <c r="E35" s="67"/>
      <c r="F35" s="70"/>
      <c r="G35" s="259">
        <f t="shared" si="1"/>
      </c>
    </row>
    <row r="36" spans="1:7" s="62" customFormat="1" ht="13.5" customHeight="1">
      <c r="A36" s="258">
        <f t="shared" si="2"/>
      </c>
      <c r="B36" s="113"/>
      <c r="C36" s="67"/>
      <c r="D36" s="68"/>
      <c r="E36" s="67"/>
      <c r="F36" s="70"/>
      <c r="G36" s="259">
        <f t="shared" si="1"/>
      </c>
    </row>
    <row r="37" spans="1:7" s="62" customFormat="1" ht="13.5" customHeight="1">
      <c r="A37" s="258">
        <f t="shared" si="2"/>
      </c>
      <c r="B37" s="113"/>
      <c r="C37" s="67"/>
      <c r="D37" s="68"/>
      <c r="E37" s="67"/>
      <c r="F37" s="70"/>
      <c r="G37" s="259">
        <f t="shared" si="1"/>
      </c>
    </row>
    <row r="38" spans="1:7" s="62" customFormat="1" ht="13.5" customHeight="1">
      <c r="A38" s="258">
        <f t="shared" si="2"/>
      </c>
      <c r="B38" s="113"/>
      <c r="C38" s="67"/>
      <c r="D38" s="68"/>
      <c r="E38" s="67"/>
      <c r="F38" s="70"/>
      <c r="G38" s="259">
        <f t="shared" si="1"/>
      </c>
    </row>
    <row r="39" spans="1:7" s="62" customFormat="1" ht="13.5" customHeight="1">
      <c r="A39" s="258">
        <f t="shared" si="2"/>
      </c>
      <c r="B39" s="113"/>
      <c r="C39" s="67"/>
      <c r="D39" s="68"/>
      <c r="E39" s="67"/>
      <c r="F39" s="70"/>
      <c r="G39" s="259">
        <f t="shared" si="1"/>
      </c>
    </row>
    <row r="40" spans="1:7" s="62" customFormat="1" ht="13.5" customHeight="1">
      <c r="A40" s="258">
        <f t="shared" si="2"/>
      </c>
      <c r="B40" s="113"/>
      <c r="C40" s="67"/>
      <c r="D40" s="68"/>
      <c r="E40" s="67"/>
      <c r="F40" s="70"/>
      <c r="G40" s="259">
        <f t="shared" si="1"/>
      </c>
    </row>
    <row r="41" spans="1:7" s="62" customFormat="1" ht="13.5" customHeight="1">
      <c r="A41" s="258">
        <f t="shared" si="2"/>
      </c>
      <c r="B41" s="113"/>
      <c r="C41" s="67"/>
      <c r="D41" s="68"/>
      <c r="E41" s="67"/>
      <c r="F41" s="70"/>
      <c r="G41" s="259">
        <f t="shared" si="1"/>
      </c>
    </row>
    <row r="42" spans="1:7" s="62" customFormat="1" ht="13.5" customHeight="1">
      <c r="A42" s="258">
        <f t="shared" si="2"/>
      </c>
      <c r="B42" s="113"/>
      <c r="C42" s="67"/>
      <c r="D42" s="68"/>
      <c r="E42" s="67"/>
      <c r="F42" s="70"/>
      <c r="G42" s="259">
        <f t="shared" si="1"/>
      </c>
    </row>
    <row r="43" spans="1:7" s="62" customFormat="1" ht="13.5" customHeight="1">
      <c r="A43" s="258">
        <f t="shared" si="2"/>
      </c>
      <c r="B43" s="113"/>
      <c r="C43" s="67"/>
      <c r="D43" s="68"/>
      <c r="E43" s="67"/>
      <c r="F43" s="70"/>
      <c r="G43" s="259">
        <f t="shared" si="1"/>
      </c>
    </row>
    <row r="44" spans="1:7" s="62" customFormat="1" ht="13.5" customHeight="1">
      <c r="A44" s="258">
        <f t="shared" si="2"/>
      </c>
      <c r="B44" s="113"/>
      <c r="C44" s="67"/>
      <c r="D44" s="68"/>
      <c r="E44" s="67"/>
      <c r="F44" s="70"/>
      <c r="G44" s="259">
        <f t="shared" si="1"/>
      </c>
    </row>
    <row r="45" spans="1:7" s="62" customFormat="1" ht="13.5" customHeight="1">
      <c r="A45" s="258">
        <f>IF(F45&gt;0,(ROW()-3)&amp;".","")</f>
      </c>
      <c r="B45" s="113"/>
      <c r="C45" s="67"/>
      <c r="D45" s="68"/>
      <c r="E45" s="67"/>
      <c r="F45" s="70"/>
      <c r="G45" s="259">
        <f t="shared" si="1"/>
      </c>
    </row>
    <row r="46" spans="1:7" s="62" customFormat="1" ht="13.5" customHeight="1">
      <c r="A46" s="258">
        <f>IF(F46&gt;0,(ROW()-3)&amp;".","")</f>
      </c>
      <c r="B46" s="113"/>
      <c r="C46" s="67"/>
      <c r="D46" s="68"/>
      <c r="E46" s="67"/>
      <c r="F46" s="70"/>
      <c r="G46" s="259">
        <f t="shared" si="1"/>
      </c>
    </row>
    <row r="47" spans="1:7" s="62" customFormat="1" ht="13.5" customHeight="1">
      <c r="A47" s="258">
        <f t="shared" si="2"/>
      </c>
      <c r="B47" s="113"/>
      <c r="C47" s="67"/>
      <c r="D47" s="68"/>
      <c r="E47" s="67"/>
      <c r="F47" s="70"/>
      <c r="G47" s="259">
        <f t="shared" si="1"/>
      </c>
    </row>
    <row r="48" spans="1:7" s="62" customFormat="1" ht="13.5" customHeight="1">
      <c r="A48" s="258">
        <f t="shared" si="2"/>
      </c>
      <c r="B48" s="113"/>
      <c r="C48" s="67"/>
      <c r="D48" s="68"/>
      <c r="E48" s="67"/>
      <c r="F48" s="70"/>
      <c r="G48" s="259">
        <f t="shared" si="1"/>
      </c>
    </row>
    <row r="49" spans="1:7" s="62" customFormat="1" ht="13.5" customHeight="1">
      <c r="A49" s="263">
        <f t="shared" si="2"/>
      </c>
      <c r="B49" s="114"/>
      <c r="C49" s="72"/>
      <c r="D49" s="73"/>
      <c r="E49" s="72"/>
      <c r="F49" s="82"/>
      <c r="G49" s="259">
        <f t="shared" si="1"/>
      </c>
    </row>
    <row r="50" spans="1:7" s="62" customFormat="1" ht="13.5" customHeight="1">
      <c r="A50" s="258">
        <f>IF(F50&gt;0,(ROW()-3)&amp;".","")</f>
      </c>
      <c r="B50" s="113"/>
      <c r="C50" s="67"/>
      <c r="D50" s="68"/>
      <c r="E50" s="67"/>
      <c r="F50" s="70"/>
      <c r="G50" s="259">
        <f t="shared" si="1"/>
      </c>
    </row>
    <row r="51" spans="1:7" s="62" customFormat="1" ht="13.5" customHeight="1" thickBot="1">
      <c r="A51" s="264" t="str">
        <f>IF(F51&gt;0,(ROW()-3)&amp;".","")</f>
        <v>48.</v>
      </c>
      <c r="B51" s="118"/>
      <c r="C51" s="76"/>
      <c r="D51" s="77"/>
      <c r="E51" s="76"/>
      <c r="F51" s="88">
        <v>32.4</v>
      </c>
      <c r="G51" s="259">
        <f t="shared" si="1"/>
        <v>314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14 G16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7.75390625" style="12" hidden="1" customWidth="1"/>
    <col min="9" max="9" width="0.7460937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4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.75">
      <c r="B1" s="134" t="s">
        <v>16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O1" s="28" t="s">
        <v>116</v>
      </c>
      <c r="P1" s="25"/>
      <c r="Q1" s="30"/>
      <c r="R1" s="27"/>
      <c r="S1" s="28"/>
      <c r="T1" s="46"/>
    </row>
    <row r="2" spans="2:20" ht="12.75">
      <c r="B2" s="140" t="s">
        <v>22</v>
      </c>
      <c r="C2" s="141"/>
      <c r="D2" s="135"/>
      <c r="E2" s="135"/>
      <c r="F2" s="135"/>
      <c r="G2" s="136"/>
      <c r="H2" s="137"/>
      <c r="I2" s="135"/>
      <c r="J2" s="138"/>
      <c r="K2" s="138"/>
      <c r="L2" s="139"/>
      <c r="O2" s="25" t="s">
        <v>117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123</v>
      </c>
      <c r="F3" s="22"/>
      <c r="G3" s="43"/>
      <c r="H3" s="21"/>
      <c r="I3" s="22"/>
      <c r="J3" s="19"/>
      <c r="K3" s="19"/>
      <c r="L3" s="23"/>
      <c r="O3" s="29" t="s">
        <v>118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122</v>
      </c>
      <c r="G4" s="26" t="s">
        <v>25</v>
      </c>
      <c r="H4" s="21"/>
      <c r="I4" s="19"/>
      <c r="J4" s="189">
        <v>42633</v>
      </c>
      <c r="K4" s="189"/>
      <c r="L4" s="23"/>
      <c r="M4" s="20"/>
      <c r="N4" s="45"/>
      <c r="O4" s="25" t="s">
        <v>119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90" t="s">
        <v>20</v>
      </c>
      <c r="M6" s="190"/>
      <c r="N6" s="190"/>
      <c r="O6" s="39" t="s">
        <v>5</v>
      </c>
      <c r="P6" s="39" t="s">
        <v>6</v>
      </c>
      <c r="Q6" s="40" t="s">
        <v>7</v>
      </c>
      <c r="R6" s="190" t="s">
        <v>8</v>
      </c>
      <c r="S6" s="190"/>
      <c r="T6" s="190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91" t="s">
        <v>17</v>
      </c>
      <c r="M7" s="191"/>
      <c r="N7" s="191"/>
      <c r="O7" s="38" t="s">
        <v>2</v>
      </c>
      <c r="P7" s="38" t="s">
        <v>2</v>
      </c>
      <c r="Q7" s="41" t="s">
        <v>3</v>
      </c>
      <c r="R7" s="192" t="s">
        <v>24</v>
      </c>
      <c r="S7" s="192"/>
      <c r="T7" s="192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2" t="s">
        <v>126</v>
      </c>
      <c r="F9" s="2" t="s">
        <v>128</v>
      </c>
      <c r="G9" s="53">
        <f>IF(H9=0,"",H9)</f>
        <v>6969</v>
      </c>
      <c r="H9" s="12">
        <f>SUM(W9:AB10)+AC9</f>
        <v>6969</v>
      </c>
      <c r="J9" s="70">
        <v>12.7</v>
      </c>
      <c r="K9" s="70">
        <v>58.2</v>
      </c>
      <c r="L9" s="3">
        <v>4</v>
      </c>
      <c r="M9" s="42" t="str">
        <f>IF(N9=0,"",":")</f>
        <v>:</v>
      </c>
      <c r="N9" s="44">
        <v>50.8</v>
      </c>
      <c r="O9" s="68">
        <v>160</v>
      </c>
      <c r="P9" s="68">
        <v>579</v>
      </c>
      <c r="Q9" s="96">
        <v>11.44</v>
      </c>
      <c r="R9" s="105">
        <v>2</v>
      </c>
      <c r="S9" s="84" t="str">
        <f>IF(T9=0,"",":")</f>
        <v>:</v>
      </c>
      <c r="T9" s="106">
        <v>23.6</v>
      </c>
      <c r="U9" s="14">
        <f>L9*60+N9</f>
        <v>290.8</v>
      </c>
      <c r="V9" s="14">
        <f>R9*60+T9</f>
        <v>143.6</v>
      </c>
      <c r="W9" s="15">
        <f>IF(J9&gt;0,(INT(POWER(17.76-J9,1.81)*25.4347)),0)</f>
        <v>478</v>
      </c>
      <c r="X9" s="15">
        <f>IF(K9&gt;0,(INT(POWER(81.86-K9,1.81)*1.53775)),0)</f>
        <v>471</v>
      </c>
      <c r="Y9" s="16">
        <f>IF(N9&lt;&gt;"",(INT(POWER(480-U9,1.85)*0.03768)),0)</f>
        <v>614</v>
      </c>
      <c r="Z9" s="16">
        <f>IF(O9&gt;0,(INT(POWER(O9-75,1.42)*0.8465)),0)</f>
        <v>464</v>
      </c>
      <c r="AA9" s="16">
        <f>IF(P9&gt;0,(INT(POWER(P9-220,1.4)*0.14354)),0)</f>
        <v>542</v>
      </c>
      <c r="AB9" s="16">
        <f>IF(Q9&gt;0,(INT(POWER(Q9-1.5,1.05)*51.39)),0)</f>
        <v>572</v>
      </c>
      <c r="AC9" s="16">
        <f>IF(T9&lt;&gt;"",(INT(POWER(305.5-V9,1.85)*0.08713)),0)</f>
        <v>1064</v>
      </c>
    </row>
    <row r="10" spans="2:29" ht="12.75">
      <c r="B10" s="50"/>
      <c r="E10" s="2" t="s">
        <v>121</v>
      </c>
      <c r="G10" s="28"/>
      <c r="H10" s="17">
        <f>H9</f>
        <v>6969</v>
      </c>
      <c r="J10" s="70">
        <v>12.8</v>
      </c>
      <c r="K10" s="70">
        <v>59.8</v>
      </c>
      <c r="L10" s="3">
        <v>4</v>
      </c>
      <c r="M10" s="42" t="str">
        <f>IF(N10=0,"",":")</f>
        <v>:</v>
      </c>
      <c r="N10" s="44">
        <v>57.6</v>
      </c>
      <c r="O10" s="68">
        <v>156</v>
      </c>
      <c r="P10" s="68">
        <v>523</v>
      </c>
      <c r="Q10" s="96">
        <v>9.45</v>
      </c>
      <c r="S10" s="42">
        <f>IF(T10=0,"",":")</f>
      </c>
      <c r="U10" s="14">
        <f>L10*60+N10</f>
        <v>297.6</v>
      </c>
      <c r="W10" s="15">
        <f>IF(J10&gt;0,(INT(POWER(17.76-J10,1.81)*25.4347)),0)</f>
        <v>461</v>
      </c>
      <c r="X10" s="15">
        <f>IF(K10&gt;0,(INT(POWER(81.86-K10,1.81)*1.53775)),0)</f>
        <v>415</v>
      </c>
      <c r="Y10" s="16">
        <f>IF(N10&lt;&gt;"",(INT(POWER(480-U10,1.85)*0.03768)),0)</f>
        <v>574</v>
      </c>
      <c r="Z10" s="16">
        <f>IF(O10&gt;0,(INT(POWER(O10-75,1.42)*0.8465)),0)</f>
        <v>434</v>
      </c>
      <c r="AA10" s="16">
        <f>IF(P10&gt;0,(INT(POWER(P10-220,1.4)*0.14354)),0)</f>
        <v>427</v>
      </c>
      <c r="AB10" s="16">
        <f>IF(Q10&gt;0,(INT(POWER(Q10-1.5,1.05)*51.39)),0)</f>
        <v>453</v>
      </c>
      <c r="AC10" s="18"/>
    </row>
    <row r="11" spans="2:29" ht="12.75">
      <c r="B11" s="50"/>
      <c r="G11" s="28"/>
      <c r="H11" s="17">
        <f>H10</f>
        <v>6969</v>
      </c>
      <c r="J11" s="11"/>
      <c r="K11" s="11"/>
      <c r="M11" s="28"/>
      <c r="O11" s="6"/>
      <c r="P11" s="6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2" t="s">
        <v>120</v>
      </c>
      <c r="F12" s="2" t="s">
        <v>128</v>
      </c>
      <c r="G12" s="53">
        <f>IF(H12=0,"",H12)</f>
        <v>6830</v>
      </c>
      <c r="H12" s="12">
        <f>SUM(W12:AB13)+AC12</f>
        <v>6830</v>
      </c>
      <c r="J12" s="70">
        <v>12.7</v>
      </c>
      <c r="K12" s="70">
        <v>57.9</v>
      </c>
      <c r="L12" s="3">
        <v>4</v>
      </c>
      <c r="M12" s="42" t="str">
        <f>IF(N12=0,"",":")</f>
        <v>:</v>
      </c>
      <c r="N12" s="44">
        <v>57.1</v>
      </c>
      <c r="O12" s="68">
        <v>164</v>
      </c>
      <c r="P12" s="68">
        <v>539</v>
      </c>
      <c r="Q12" s="96">
        <v>10.01</v>
      </c>
      <c r="R12" s="187">
        <v>2</v>
      </c>
      <c r="S12" s="86" t="str">
        <f>IF(T12=0,"",":")</f>
        <v>:</v>
      </c>
      <c r="T12" s="188">
        <v>21.2</v>
      </c>
      <c r="U12" s="14">
        <f>L12*60+N12</f>
        <v>297.1</v>
      </c>
      <c r="V12" s="14">
        <f>R12*60+T12</f>
        <v>141.2</v>
      </c>
      <c r="W12" s="15">
        <f>IF(J12&gt;0,(INT(POWER(17.76-J12,1.81)*25.4347)),0)</f>
        <v>478</v>
      </c>
      <c r="X12" s="15">
        <f>IF(K12&gt;0,(INT(POWER(81.86-K12,1.81)*1.53775)),0)</f>
        <v>482</v>
      </c>
      <c r="Y12" s="16">
        <f>IF(N12&lt;&gt;"",(INT(POWER(480-U12,1.85)*0.03768)),0)</f>
        <v>577</v>
      </c>
      <c r="Z12" s="16">
        <f>IF(O12&gt;0,(INT(POWER(O12-75,1.42)*0.8465)),0)</f>
        <v>496</v>
      </c>
      <c r="AA12" s="16">
        <f>IF(P12&gt;0,(INT(POWER(P12-220,1.4)*0.14354)),0)</f>
        <v>459</v>
      </c>
      <c r="AB12" s="16">
        <f>IF(Q12&gt;0,(INT(POWER(Q12-1.5,1.05)*51.39)),0)</f>
        <v>486</v>
      </c>
      <c r="AC12" s="16">
        <f>IF(T12&lt;&gt;"",(INT(POWER(305.5-V12,1.85)*0.08713)),0)</f>
        <v>1094</v>
      </c>
    </row>
    <row r="13" spans="2:29" ht="12.75">
      <c r="B13" s="50"/>
      <c r="E13" s="2" t="s">
        <v>121</v>
      </c>
      <c r="G13" s="28"/>
      <c r="H13" s="17">
        <f>H12</f>
        <v>6830</v>
      </c>
      <c r="J13" s="70">
        <v>12.8</v>
      </c>
      <c r="K13" s="70">
        <v>61</v>
      </c>
      <c r="L13" s="3">
        <v>5</v>
      </c>
      <c r="M13" s="42" t="str">
        <f>IF(N13=0,"",":")</f>
        <v>:</v>
      </c>
      <c r="N13" s="44">
        <v>1</v>
      </c>
      <c r="O13" s="68">
        <v>160</v>
      </c>
      <c r="P13" s="68">
        <v>524</v>
      </c>
      <c r="Q13" s="96">
        <v>9.83</v>
      </c>
      <c r="S13" s="42">
        <f>IF(T13=0,"",":")</f>
      </c>
      <c r="U13" s="14">
        <f>L13*60+N13</f>
        <v>301</v>
      </c>
      <c r="W13" s="15">
        <f>IF(J13&gt;0,(INT(POWER(17.76-J13,1.81)*25.4347)),0)</f>
        <v>461</v>
      </c>
      <c r="X13" s="15">
        <f>IF(K13&gt;0,(INT(POWER(81.86-K13,1.81)*1.53775)),0)</f>
        <v>375</v>
      </c>
      <c r="Y13" s="16">
        <f>IF(N13&lt;&gt;"",(INT(POWER(480-U13,1.85)*0.03768)),0)</f>
        <v>554</v>
      </c>
      <c r="Z13" s="16">
        <f>IF(O13&gt;0,(INT(POWER(O13-75,1.42)*0.8465)),0)</f>
        <v>464</v>
      </c>
      <c r="AA13" s="16">
        <f>IF(P13&gt;0,(INT(POWER(P13-220,1.4)*0.14354)),0)</f>
        <v>429</v>
      </c>
      <c r="AB13" s="16">
        <f>IF(Q13&gt;0,(INT(POWER(Q13-1.5,1.05)*51.39)),0)</f>
        <v>475</v>
      </c>
      <c r="AC13" s="18"/>
    </row>
    <row r="14" spans="2:29" ht="12.75">
      <c r="B14" s="50"/>
      <c r="G14" s="28"/>
      <c r="H14" s="17">
        <f>H12</f>
        <v>6830</v>
      </c>
      <c r="J14" s="11"/>
      <c r="K14" s="11"/>
      <c r="M14" s="28"/>
      <c r="O14" s="6"/>
      <c r="P14" s="6"/>
      <c r="S14" s="28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IF(H15=0,"","3.")</f>
        <v>3.</v>
      </c>
      <c r="E15" s="142" t="s">
        <v>124</v>
      </c>
      <c r="F15" s="2" t="s">
        <v>128</v>
      </c>
      <c r="G15" s="53">
        <f>IF(H15=0,"",H15)</f>
        <v>6263</v>
      </c>
      <c r="H15" s="12">
        <f>SUM(W15:AB16)+AC15</f>
        <v>6263</v>
      </c>
      <c r="J15" s="70">
        <v>12.8</v>
      </c>
      <c r="K15" s="70">
        <v>61</v>
      </c>
      <c r="L15" s="3">
        <v>4</v>
      </c>
      <c r="M15" s="42" t="str">
        <f>IF(N15=0,"",":")</f>
        <v>:</v>
      </c>
      <c r="N15" s="44">
        <v>56.7</v>
      </c>
      <c r="O15" s="68">
        <v>156</v>
      </c>
      <c r="P15" s="68">
        <v>524</v>
      </c>
      <c r="Q15" s="96">
        <v>11.4</v>
      </c>
      <c r="R15" s="105">
        <v>2</v>
      </c>
      <c r="S15" s="84" t="str">
        <f>IF(T15=0,"",":")</f>
        <v>:</v>
      </c>
      <c r="T15" s="106">
        <v>25.5</v>
      </c>
      <c r="U15" s="14">
        <f>L15*60+N15</f>
        <v>296.7</v>
      </c>
      <c r="V15" s="14">
        <f>R15*60+T15</f>
        <v>145.5</v>
      </c>
      <c r="W15" s="15">
        <f>IF(J15&gt;0,(INT(POWER(17.76-J15,1.81)*25.4347)),0)</f>
        <v>461</v>
      </c>
      <c r="X15" s="15">
        <f>IF(K15&gt;0,(INT(POWER(81.86-K15,1.81)*1.53775)),0)</f>
        <v>375</v>
      </c>
      <c r="Y15" s="16">
        <f>IF(N15&lt;&gt;"",(INT(POWER(480-U15,1.85)*0.03768)),0)</f>
        <v>579</v>
      </c>
      <c r="Z15" s="16">
        <f>IF(O15&gt;0,(INT(POWER(O15-75,1.42)*0.8465)),0)</f>
        <v>434</v>
      </c>
      <c r="AA15" s="16">
        <f>IF(P15&gt;0,(INT(POWER(P15-220,1.4)*0.14354)),0)</f>
        <v>429</v>
      </c>
      <c r="AB15" s="16">
        <f>IF(Q15&gt;0,(INT(POWER(Q15-1.5,1.05)*51.39)),0)</f>
        <v>570</v>
      </c>
      <c r="AC15" s="16">
        <f>IF(T15&lt;&gt;"",(INT(POWER(305.5-V15,1.85)*0.08713)),0)</f>
        <v>1041</v>
      </c>
    </row>
    <row r="16" spans="2:29" ht="12.75">
      <c r="B16" s="50"/>
      <c r="E16" s="2" t="s">
        <v>121</v>
      </c>
      <c r="G16" s="28"/>
      <c r="H16" s="17">
        <f>H15</f>
        <v>6263</v>
      </c>
      <c r="J16" s="70">
        <v>13.3</v>
      </c>
      <c r="K16" s="70">
        <v>66</v>
      </c>
      <c r="L16" s="3">
        <v>5</v>
      </c>
      <c r="M16" s="42" t="str">
        <f>IF(N16=0,"",":")</f>
        <v>:</v>
      </c>
      <c r="N16" s="44">
        <v>16.1</v>
      </c>
      <c r="O16" s="68">
        <v>152</v>
      </c>
      <c r="P16" s="68">
        <v>495</v>
      </c>
      <c r="Q16" s="96">
        <v>10.53</v>
      </c>
      <c r="S16" s="42"/>
      <c r="U16" s="14">
        <f>L16*60+N16</f>
        <v>316.1</v>
      </c>
      <c r="W16" s="15">
        <f>IF(J16&gt;0,(INT(POWER(17.76-J16,1.81)*25.4347)),0)</f>
        <v>380</v>
      </c>
      <c r="X16" s="15">
        <f>IF(K16&gt;0,(INT(POWER(81.86-K16,1.81)*1.53775)),0)</f>
        <v>228</v>
      </c>
      <c r="Y16" s="16">
        <f>IF(N16&lt;&gt;"",(INT(POWER(480-U16,1.85)*0.03768)),0)</f>
        <v>471</v>
      </c>
      <c r="Z16" s="16">
        <f>IF(O16&gt;0,(INT(POWER(O16-75,1.42)*0.8465)),0)</f>
        <v>404</v>
      </c>
      <c r="AA16" s="16">
        <f>IF(P16&gt;0,(INT(POWER(P16-220,1.4)*0.14354)),0)</f>
        <v>373</v>
      </c>
      <c r="AB16" s="16">
        <f>IF(Q16&gt;0,(INT(POWER(Q16-1.5,1.05)*51.39)),0)</f>
        <v>518</v>
      </c>
      <c r="AC16" s="18"/>
    </row>
    <row r="17" spans="2:29" ht="12.75">
      <c r="B17" s="50"/>
      <c r="G17" s="28"/>
      <c r="H17" s="17">
        <f>H15</f>
        <v>6263</v>
      </c>
      <c r="M17" s="28"/>
      <c r="S17" s="42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2" t="s">
        <v>125</v>
      </c>
      <c r="F18" s="2" t="s">
        <v>128</v>
      </c>
      <c r="G18" s="53">
        <f>IF(H18=0,"",H18)</f>
        <v>5669</v>
      </c>
      <c r="H18" s="12">
        <f>SUM(W18:AB19)+AC18</f>
        <v>5669</v>
      </c>
      <c r="J18" s="10">
        <v>12.6</v>
      </c>
      <c r="K18" s="70">
        <v>63</v>
      </c>
      <c r="L18" s="3">
        <v>5</v>
      </c>
      <c r="M18" s="42" t="str">
        <f>IF(N18=0,"",":")</f>
        <v>:</v>
      </c>
      <c r="N18" s="44">
        <v>38</v>
      </c>
      <c r="O18" s="68">
        <v>168</v>
      </c>
      <c r="P18" s="68">
        <v>588</v>
      </c>
      <c r="Q18" s="96">
        <v>11.09</v>
      </c>
      <c r="R18" s="105">
        <v>2</v>
      </c>
      <c r="S18" s="84" t="str">
        <f>IF(T18=0,"",":")</f>
        <v>:</v>
      </c>
      <c r="T18" s="106">
        <v>30.2</v>
      </c>
      <c r="U18" s="14">
        <f>L18*60+N18</f>
        <v>338</v>
      </c>
      <c r="V18" s="14">
        <f>R18*60+T18</f>
        <v>150.2</v>
      </c>
      <c r="W18" s="15">
        <f>IF(J18&gt;0,(INT(POWER(17.76-J18,1.81)*25.4347)),0)</f>
        <v>495</v>
      </c>
      <c r="X18" s="15">
        <f>IF(K18&gt;0,(INT(POWER(81.86-K18,1.81)*1.53775)),0)</f>
        <v>313</v>
      </c>
      <c r="Y18" s="16">
        <f>IF(N18&lt;&gt;"",(INT(POWER(480-U18,1.85)*0.03768)),0)</f>
        <v>361</v>
      </c>
      <c r="Z18" s="16">
        <f>IF(O18&gt;0,(INT(POWER(O18-75,1.42)*0.8465)),0)</f>
        <v>528</v>
      </c>
      <c r="AA18" s="16">
        <f>IF(P18&gt;0,(INT(POWER(P18-220,1.4)*0.14354)),0)</f>
        <v>561</v>
      </c>
      <c r="AB18" s="16">
        <f>IF(Q18&gt;0,(INT(POWER(Q18-1.5,1.05)*51.39)),0)</f>
        <v>551</v>
      </c>
      <c r="AC18" s="16">
        <f>IF(T18&lt;&gt;"",(INT(POWER(305.5-V18,1.85)*0.08713)),0)</f>
        <v>985</v>
      </c>
    </row>
    <row r="19" spans="2:29" ht="12.75">
      <c r="B19" s="50"/>
      <c r="E19" s="2" t="s">
        <v>121</v>
      </c>
      <c r="G19" s="28"/>
      <c r="H19" s="17">
        <f>H18</f>
        <v>5669</v>
      </c>
      <c r="J19" s="10">
        <v>14</v>
      </c>
      <c r="K19" s="70">
        <v>67</v>
      </c>
      <c r="L19" s="3">
        <v>6</v>
      </c>
      <c r="M19" s="42" t="str">
        <f>IF(N19=0,"",":")</f>
        <v>:</v>
      </c>
      <c r="N19" s="44">
        <v>16.1</v>
      </c>
      <c r="O19" s="68">
        <v>140</v>
      </c>
      <c r="P19" s="68">
        <v>496</v>
      </c>
      <c r="Q19" s="96">
        <v>10.22</v>
      </c>
      <c r="S19" s="42">
        <f>IF(T19=0,"",":")</f>
      </c>
      <c r="U19" s="14">
        <f>L19*60+N19</f>
        <v>376.1</v>
      </c>
      <c r="W19" s="15">
        <f>IF(J19&gt;0,(INT(POWER(17.76-J19,1.81)*25.4347)),0)</f>
        <v>279</v>
      </c>
      <c r="X19" s="15">
        <f>IF(K19&gt;0,(INT(POWER(81.86-K19,1.81)*1.53775)),0)</f>
        <v>203</v>
      </c>
      <c r="Y19" s="16">
        <f>IF(N19&lt;&gt;"",(INT(POWER(480-U19,1.85)*0.03768)),0)</f>
        <v>202</v>
      </c>
      <c r="Z19" s="16">
        <f>IF(O19&gt;0,(INT(POWER(O19-75,1.42)*0.8465)),0)</f>
        <v>317</v>
      </c>
      <c r="AA19" s="16">
        <f>IF(P19&gt;0,(INT(POWER(P19-220,1.4)*0.14354)),0)</f>
        <v>375</v>
      </c>
      <c r="AB19" s="16">
        <f>IF(Q19&gt;0,(INT(POWER(Q19-1.5,1.05)*51.39)),0)</f>
        <v>499</v>
      </c>
      <c r="AC19" s="18"/>
    </row>
    <row r="20" spans="2:29" ht="12.75">
      <c r="B20" s="50"/>
      <c r="G20" s="28"/>
      <c r="H20" s="17">
        <f>H18</f>
        <v>5669</v>
      </c>
      <c r="M20" s="28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127</v>
      </c>
      <c r="F21" s="2" t="s">
        <v>128</v>
      </c>
      <c r="G21" s="53">
        <f>IF(H21=0,"",H21)</f>
        <v>4375</v>
      </c>
      <c r="H21" s="12">
        <f>SUM(W21:AB22)+AC21</f>
        <v>4375</v>
      </c>
      <c r="J21" s="70">
        <v>13.4</v>
      </c>
      <c r="K21" s="70">
        <v>67</v>
      </c>
      <c r="L21" s="3">
        <v>5</v>
      </c>
      <c r="M21" s="42" t="str">
        <f>IF(N21=0,"",":")</f>
        <v>:</v>
      </c>
      <c r="N21" s="44">
        <v>1.7</v>
      </c>
      <c r="O21" s="68">
        <v>0</v>
      </c>
      <c r="P21" s="68">
        <v>505</v>
      </c>
      <c r="Q21" s="96">
        <v>9.21</v>
      </c>
      <c r="R21" s="107">
        <v>2</v>
      </c>
      <c r="S21" s="84" t="str">
        <f>IF(T21=0,"",":")</f>
        <v>:</v>
      </c>
      <c r="T21" s="108">
        <v>38.6</v>
      </c>
      <c r="U21" s="14">
        <f>L21*60+N21</f>
        <v>301.7</v>
      </c>
      <c r="V21" s="14">
        <f>R21*60+T21</f>
        <v>158.6</v>
      </c>
      <c r="W21" s="15">
        <f>IF(J21&gt;0,(INT(POWER(17.76-J21,1.81)*25.4347)),0)</f>
        <v>365</v>
      </c>
      <c r="X21" s="15">
        <f>IF(K21&gt;0,(INT(POWER(81.86-K21,1.81)*1.53775)),0)</f>
        <v>203</v>
      </c>
      <c r="Y21" s="16">
        <f>IF(N21&lt;&gt;"",(INT(POWER(480-U21,1.85)*0.03768)),0)</f>
        <v>550</v>
      </c>
      <c r="Z21" s="16">
        <f>IF(O21&gt;0,(INT(POWER(O21-75,1.42)*0.8465)),0)</f>
        <v>0</v>
      </c>
      <c r="AA21" s="16">
        <f>IF(P21&gt;0,(INT(POWER(P21-220,1.4)*0.14354)),0)</f>
        <v>392</v>
      </c>
      <c r="AB21" s="16">
        <f>IF(Q21&gt;0,(INT(POWER(Q21-1.5,1.05)*51.39)),0)</f>
        <v>438</v>
      </c>
      <c r="AC21" s="16">
        <f>IF(T21&lt;&gt;"",(INT(POWER(305.5-V21,1.85)*0.08713)),0)</f>
        <v>889</v>
      </c>
    </row>
    <row r="22" spans="2:29" ht="12.75">
      <c r="B22" s="50"/>
      <c r="E22" s="2" t="s">
        <v>121</v>
      </c>
      <c r="G22" s="28"/>
      <c r="H22" s="17">
        <f>H21</f>
        <v>4375</v>
      </c>
      <c r="J22" s="70">
        <v>13.5</v>
      </c>
      <c r="L22" s="3">
        <v>5</v>
      </c>
      <c r="M22" s="42" t="str">
        <f>IF(N22=0,"",":")</f>
        <v>:</v>
      </c>
      <c r="N22" s="44">
        <v>17.1</v>
      </c>
      <c r="O22" s="6"/>
      <c r="P22" s="68">
        <v>456</v>
      </c>
      <c r="Q22" s="96">
        <v>8.93</v>
      </c>
      <c r="S22" s="42">
        <f>IF(T22=0,"",":")</f>
      </c>
      <c r="U22" s="14">
        <f>L22*60+N22</f>
        <v>317.1</v>
      </c>
      <c r="W22" s="15">
        <f>IF(J22&gt;0,(INT(POWER(17.76-J22,1.81)*25.4347)),0)</f>
        <v>350</v>
      </c>
      <c r="X22" s="15">
        <f>IF(K22&gt;0,(INT(POWER(81.86-K22,1.81)*1.53775)),0)</f>
        <v>0</v>
      </c>
      <c r="Y22" s="16">
        <f>IF(N22&lt;&gt;"",(INT(POWER(480-U22,1.85)*0.03768)),0)</f>
        <v>465</v>
      </c>
      <c r="Z22" s="16">
        <f>IF(O22&gt;0,(INT(POWER(O22-75,1.42)*0.8465)),0)</f>
        <v>0</v>
      </c>
      <c r="AA22" s="16">
        <f>IF(P22&gt;0,(INT(POWER(P22-220,1.4)*0.14354)),0)</f>
        <v>301</v>
      </c>
      <c r="AB22" s="16">
        <f>IF(Q22&gt;0,(INT(POWER(Q22-1.5,1.05)*51.39)),0)</f>
        <v>422</v>
      </c>
      <c r="AC22" s="18"/>
    </row>
    <row r="23" spans="2:29" ht="12.75">
      <c r="B23" s="50"/>
      <c r="G23" s="28"/>
      <c r="H23" s="17">
        <f>H21</f>
        <v>4375</v>
      </c>
      <c r="M23" s="28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>
        <f>IF(H24=0,"","6.")</f>
      </c>
      <c r="G24" s="53">
        <f>IF(H24=0,"",H24)</f>
      </c>
      <c r="H24" s="12">
        <f>SUM(W24:AB25)+AC24</f>
        <v>0</v>
      </c>
      <c r="J24" s="11"/>
      <c r="K24" s="11"/>
      <c r="M24" s="42">
        <f>IF(N24=0,"",":")</f>
      </c>
      <c r="O24" s="6"/>
      <c r="P24" s="6"/>
      <c r="S24" s="42">
        <f>IF(T24=0,"",":")</f>
      </c>
      <c r="U24" s="14">
        <f>L24*60+N24</f>
        <v>0</v>
      </c>
      <c r="V24" s="14">
        <f>R24*60+T24</f>
        <v>0</v>
      </c>
      <c r="W24" s="15">
        <f>IF(J24&gt;0,(INT(POWER(17.76-J24,1.81)*25.4347)),0)</f>
        <v>0</v>
      </c>
      <c r="X24" s="15">
        <f>IF(K24&gt;0,(INT(POWER(81.86-K24,1.81)*1.53775)),0)</f>
        <v>0</v>
      </c>
      <c r="Y24" s="16">
        <f>IF(N24&lt;&gt;"",(INT(POWER(480-U24,1.85)*0.03768)),0)</f>
        <v>0</v>
      </c>
      <c r="Z24" s="16">
        <f>IF(O24&gt;0,(INT(POWER(O24-75,1.42)*0.8465)),0)</f>
        <v>0</v>
      </c>
      <c r="AA24" s="16">
        <f>IF(P24&gt;0,(INT(POWER(P24-220,1.4)*0.14354)),0)</f>
        <v>0</v>
      </c>
      <c r="AB24" s="16">
        <f>IF(Q24&gt;0,(INT(POWER(Q24-1.5,1.05)*51.39)),0)</f>
        <v>0</v>
      </c>
      <c r="AC24" s="16">
        <f>IF(T24&lt;&gt;"",(INT(POWER(305.5-V24,1.85)*0.08713)),0)</f>
        <v>0</v>
      </c>
    </row>
    <row r="25" spans="2:29" ht="12.75">
      <c r="B25" s="50"/>
      <c r="G25" s="28"/>
      <c r="H25" s="17">
        <f>H24</f>
        <v>0</v>
      </c>
      <c r="J25" s="11"/>
      <c r="K25" s="11"/>
      <c r="M25" s="42">
        <f>IF(N25=0,"",":")</f>
      </c>
      <c r="O25" s="6"/>
      <c r="P25" s="6"/>
      <c r="S25" s="42">
        <f>IF(T25=0,"",":")</f>
      </c>
      <c r="U25" s="14">
        <f>L25*60+N25</f>
        <v>0</v>
      </c>
      <c r="W25" s="15">
        <f>IF(J25&gt;0,(INT(POWER(17.76-J25,1.81)*25.4347)),0)</f>
        <v>0</v>
      </c>
      <c r="X25" s="15">
        <f>IF(K25&gt;0,(INT(POWER(81.86-K25,1.81)*1.53775)),0)</f>
        <v>0</v>
      </c>
      <c r="Y25" s="16">
        <f>IF(N25&lt;&gt;"",(INT(POWER(480-U25,1.85)*0.03768)),0)</f>
        <v>0</v>
      </c>
      <c r="Z25" s="16">
        <f>IF(O25&gt;0,(INT(POWER(O25-75,1.42)*0.8465)),0)</f>
        <v>0</v>
      </c>
      <c r="AA25" s="16">
        <f>IF(P25&gt;0,(INT(POWER(P25-220,1.4)*0.14354)),0)</f>
        <v>0</v>
      </c>
      <c r="AB25" s="16">
        <f>IF(Q25&gt;0,(INT(POWER(Q25-1.5,1.05)*51.39)),0)</f>
        <v>0</v>
      </c>
      <c r="AC25" s="18"/>
    </row>
    <row r="26" spans="2:29" ht="12.75">
      <c r="B26" s="50"/>
      <c r="G26" s="28"/>
      <c r="H26" s="17">
        <f>H24</f>
        <v>0</v>
      </c>
      <c r="J26" s="11"/>
      <c r="K26" s="11"/>
      <c r="M26" s="28"/>
      <c r="O26" s="6"/>
      <c r="P26" s="6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>
        <f>IF(H27=0,"","7.")</f>
      </c>
      <c r="G27" s="53">
        <f>IF(H27=0,"",H27)</f>
      </c>
      <c r="H27" s="12">
        <f>SUM(W27:AB28)+AC27</f>
        <v>0</v>
      </c>
      <c r="M27" s="42">
        <f>IF(N27=0,"",":")</f>
      </c>
      <c r="O27" s="6"/>
      <c r="P27" s="6"/>
      <c r="S27" s="42">
        <f>IF(T27=0,"",":")</f>
      </c>
      <c r="U27" s="14">
        <f>L27*60+N27</f>
        <v>0</v>
      </c>
      <c r="V27" s="14">
        <f>R27*60+T27</f>
        <v>0</v>
      </c>
      <c r="W27" s="15">
        <f>IF(J27&gt;0,(INT(POWER(17.76-J27,1.81)*25.4347)),0)</f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IF(T27&lt;&gt;"",(INT(POWER(305.5-V27,1.85)*0.08713)),0)</f>
        <v>0</v>
      </c>
    </row>
    <row r="28" spans="2:29" ht="12.75">
      <c r="B28" s="50"/>
      <c r="G28" s="28"/>
      <c r="H28" s="17">
        <f>H27</f>
        <v>0</v>
      </c>
      <c r="M28" s="42">
        <f>IF(N28=0,"",":")</f>
      </c>
      <c r="O28" s="6"/>
      <c r="P28" s="6"/>
      <c r="S28" s="42">
        <f>IF(T28=0,"",":")</f>
      </c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ht="12.75">
      <c r="B29" s="50"/>
      <c r="G29" s="28"/>
      <c r="H29" s="17">
        <f>H27</f>
        <v>0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>
        <f>IF(H30=0,"","8.")</f>
      </c>
      <c r="G30" s="53">
        <f>IF(H30=0,"",H30)</f>
      </c>
      <c r="H30" s="12">
        <f>SUM(W30:AB31)+AC30</f>
        <v>0</v>
      </c>
      <c r="M30" s="42">
        <f>IF(N30=0,"",":")</f>
      </c>
      <c r="O30" s="6"/>
      <c r="P30" s="6"/>
      <c r="S30" s="42">
        <f>IF(T30=0,"",":")</f>
      </c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2.75">
      <c r="B31" s="50"/>
      <c r="G31" s="28"/>
      <c r="H31" s="17">
        <f>H30</f>
        <v>0</v>
      </c>
      <c r="M31" s="42">
        <f>IF(N31=0,"",":")</f>
      </c>
      <c r="O31" s="6"/>
      <c r="P31" s="6"/>
      <c r="S31" s="42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0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2 M12:M13 S54 S51 S48 S45 S42 S39 S36 S33 S30 S27 S24 S15 S9 S18 M9:M10 M54:M55 M15:M16 M18:M19 M21:M22 M24:M25 M27:M28 M30:M31 M33:M34 M36:M37 M39:M40 M42:M43 M45:M46 M48:M49 M51:M52 S2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5.25390625" style="0" customWidth="1"/>
    <col min="2" max="2" width="5.25390625" style="90" customWidth="1"/>
    <col min="3" max="3" width="26.375" style="0" customWidth="1"/>
    <col min="4" max="4" width="9.125" style="47" bestFit="1" customWidth="1"/>
    <col min="5" max="5" width="26.375" style="0" customWidth="1"/>
    <col min="6" max="6" width="4.125" style="47" customWidth="1"/>
    <col min="7" max="7" width="1.00390625" style="47" customWidth="1"/>
    <col min="8" max="8" width="5.125" style="101" customWidth="1"/>
    <col min="9" max="9" width="9.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265"/>
      <c r="C2" s="55"/>
      <c r="D2" s="64"/>
      <c r="E2" s="56"/>
      <c r="F2" s="57"/>
      <c r="G2" s="57"/>
      <c r="H2" s="99"/>
      <c r="I2" s="58" t="s">
        <v>251</v>
      </c>
    </row>
    <row r="3" spans="1:9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100"/>
      <c r="I3" s="61" t="s">
        <v>32</v>
      </c>
    </row>
    <row r="4" spans="1:14" s="67" customFormat="1" ht="13.5" customHeight="1">
      <c r="A4" s="258" t="str">
        <f aca="true" t="shared" si="0" ref="A4:A49">IF(F4&gt;0,(ROW()-3)&amp;".","")</f>
        <v>1.</v>
      </c>
      <c r="B4" s="113">
        <v>2</v>
      </c>
      <c r="C4" t="s">
        <v>248</v>
      </c>
      <c r="D4" s="47">
        <v>2000</v>
      </c>
      <c r="E4" t="s">
        <v>122</v>
      </c>
      <c r="F4" s="68">
        <v>2</v>
      </c>
      <c r="G4" s="253" t="str">
        <f aca="true" t="shared" si="1" ref="G4:G49">IF(H4=0,"",":")</f>
        <v>:</v>
      </c>
      <c r="H4" s="102">
        <v>50.1</v>
      </c>
      <c r="I4" s="259">
        <f aca="true" t="shared" si="2" ref="I4:I13">IF(H4&lt;&gt;"",(INT(POWER(254-(60*F4+H4),1.88)*0.11193)),"")</f>
        <v>463</v>
      </c>
      <c r="J4" s="120" t="s">
        <v>54</v>
      </c>
      <c r="K4" s="121"/>
      <c r="L4" s="121"/>
      <c r="M4" s="121"/>
      <c r="N4" s="121"/>
    </row>
    <row r="5" spans="1:14" s="67" customFormat="1" ht="13.5" customHeight="1">
      <c r="A5" s="258" t="str">
        <f t="shared" si="0"/>
        <v>2.</v>
      </c>
      <c r="B5" s="113">
        <v>1</v>
      </c>
      <c r="C5" t="s">
        <v>242</v>
      </c>
      <c r="D5" s="47" t="s">
        <v>252</v>
      </c>
      <c r="E5" t="s">
        <v>146</v>
      </c>
      <c r="F5" s="68">
        <v>2</v>
      </c>
      <c r="G5" s="253" t="str">
        <f t="shared" si="1"/>
        <v>:</v>
      </c>
      <c r="H5" s="85">
        <v>51.4</v>
      </c>
      <c r="I5" s="259">
        <f t="shared" si="2"/>
        <v>449</v>
      </c>
      <c r="J5" s="121" t="s">
        <v>51</v>
      </c>
      <c r="K5" s="121"/>
      <c r="L5" s="121"/>
      <c r="M5" s="121"/>
      <c r="N5" s="121"/>
    </row>
    <row r="6" spans="1:14" s="67" customFormat="1" ht="13.5" customHeight="1">
      <c r="A6" s="258" t="str">
        <f t="shared" si="0"/>
        <v>3.</v>
      </c>
      <c r="B6" s="113">
        <v>2</v>
      </c>
      <c r="C6" t="s">
        <v>253</v>
      </c>
      <c r="D6" s="47">
        <v>1999</v>
      </c>
      <c r="E6" t="s">
        <v>147</v>
      </c>
      <c r="F6" s="68">
        <v>2</v>
      </c>
      <c r="G6" s="253" t="str">
        <f t="shared" si="1"/>
        <v>:</v>
      </c>
      <c r="H6" s="102">
        <v>53.6</v>
      </c>
      <c r="I6" s="259">
        <f t="shared" si="2"/>
        <v>427</v>
      </c>
      <c r="J6" s="89" t="s">
        <v>49</v>
      </c>
      <c r="K6" s="89"/>
      <c r="L6" s="89"/>
      <c r="M6" s="89"/>
      <c r="N6" s="122"/>
    </row>
    <row r="7" spans="1:14" s="67" customFormat="1" ht="13.5" customHeight="1">
      <c r="A7" s="258" t="str">
        <f t="shared" si="0"/>
        <v>4.</v>
      </c>
      <c r="B7" s="113">
        <v>1</v>
      </c>
      <c r="C7" t="s">
        <v>244</v>
      </c>
      <c r="D7" s="47" t="s">
        <v>245</v>
      </c>
      <c r="E7" t="s">
        <v>146</v>
      </c>
      <c r="F7" s="68">
        <v>2</v>
      </c>
      <c r="G7" s="253" t="str">
        <f t="shared" si="1"/>
        <v>:</v>
      </c>
      <c r="H7" s="102">
        <v>55.4</v>
      </c>
      <c r="I7" s="259">
        <f t="shared" si="2"/>
        <v>409</v>
      </c>
      <c r="J7" s="261" t="s">
        <v>52</v>
      </c>
      <c r="K7" s="261"/>
      <c r="L7" s="261"/>
      <c r="M7" s="261"/>
      <c r="N7" s="122"/>
    </row>
    <row r="8" spans="1:14" s="67" customFormat="1" ht="13.5" customHeight="1">
      <c r="A8" s="258" t="str">
        <f t="shared" si="0"/>
        <v>5.</v>
      </c>
      <c r="B8" s="113">
        <v>2</v>
      </c>
      <c r="C8" t="s">
        <v>233</v>
      </c>
      <c r="D8" s="47">
        <v>2000</v>
      </c>
      <c r="E8" t="s">
        <v>147</v>
      </c>
      <c r="F8" s="68">
        <v>3</v>
      </c>
      <c r="G8" s="253">
        <f t="shared" si="1"/>
      </c>
      <c r="H8" s="102">
        <v>0</v>
      </c>
      <c r="I8" s="259">
        <f t="shared" si="2"/>
        <v>365</v>
      </c>
      <c r="J8" s="261" t="s">
        <v>53</v>
      </c>
      <c r="K8" s="261"/>
      <c r="L8" s="261"/>
      <c r="M8" s="261"/>
      <c r="N8" s="122"/>
    </row>
    <row r="9" spans="1:14" s="67" customFormat="1" ht="13.5" customHeight="1">
      <c r="A9" s="258" t="str">
        <f t="shared" si="0"/>
        <v>6.</v>
      </c>
      <c r="B9" s="113">
        <v>2</v>
      </c>
      <c r="C9" t="s">
        <v>254</v>
      </c>
      <c r="D9" s="47" t="s">
        <v>255</v>
      </c>
      <c r="E9" t="s">
        <v>146</v>
      </c>
      <c r="F9" s="68">
        <v>3</v>
      </c>
      <c r="G9" s="253" t="str">
        <f t="shared" si="1"/>
        <v>:</v>
      </c>
      <c r="H9" s="102">
        <v>3.5</v>
      </c>
      <c r="I9" s="259">
        <f t="shared" si="2"/>
        <v>333</v>
      </c>
      <c r="J9" s="89" t="s">
        <v>35</v>
      </c>
      <c r="K9" s="89"/>
      <c r="L9" s="89"/>
      <c r="M9" s="89"/>
      <c r="N9" s="122"/>
    </row>
    <row r="10" spans="1:9" s="67" customFormat="1" ht="13.5" customHeight="1">
      <c r="A10" s="258" t="str">
        <f t="shared" si="0"/>
        <v>7.</v>
      </c>
      <c r="B10" s="113">
        <v>1</v>
      </c>
      <c r="C10" t="s">
        <v>241</v>
      </c>
      <c r="D10" s="47">
        <v>2000</v>
      </c>
      <c r="E10" t="s">
        <v>147</v>
      </c>
      <c r="F10" s="68">
        <v>3</v>
      </c>
      <c r="G10" s="253" t="str">
        <f t="shared" si="1"/>
        <v>:</v>
      </c>
      <c r="H10" s="102">
        <v>5.3</v>
      </c>
      <c r="I10" s="259">
        <f t="shared" si="2"/>
        <v>317</v>
      </c>
    </row>
    <row r="11" spans="1:9" s="67" customFormat="1" ht="13.5" customHeight="1">
      <c r="A11" s="258" t="str">
        <f t="shared" si="0"/>
        <v>8.</v>
      </c>
      <c r="B11" s="113">
        <v>1</v>
      </c>
      <c r="C11" t="s">
        <v>256</v>
      </c>
      <c r="D11" s="47">
        <v>2001</v>
      </c>
      <c r="E11" t="s">
        <v>122</v>
      </c>
      <c r="F11" s="68">
        <v>3</v>
      </c>
      <c r="G11" s="253" t="str">
        <f t="shared" si="1"/>
        <v>:</v>
      </c>
      <c r="H11" s="102">
        <v>6</v>
      </c>
      <c r="I11" s="259">
        <f t="shared" si="2"/>
        <v>311</v>
      </c>
    </row>
    <row r="12" spans="1:9" s="67" customFormat="1" ht="13.5" customHeight="1">
      <c r="A12" s="258" t="str">
        <f t="shared" si="0"/>
        <v>9.</v>
      </c>
      <c r="B12" s="113">
        <v>1</v>
      </c>
      <c r="C12" t="s">
        <v>224</v>
      </c>
      <c r="D12" s="47">
        <v>2001</v>
      </c>
      <c r="E12" t="s">
        <v>122</v>
      </c>
      <c r="F12" s="68">
        <v>3</v>
      </c>
      <c r="G12" s="253" t="str">
        <f t="shared" si="1"/>
        <v>:</v>
      </c>
      <c r="H12" s="102">
        <v>8.5</v>
      </c>
      <c r="I12" s="259">
        <f t="shared" si="2"/>
        <v>290</v>
      </c>
    </row>
    <row r="13" spans="1:9" s="67" customFormat="1" ht="13.5" customHeight="1">
      <c r="A13" s="258" t="str">
        <f t="shared" si="0"/>
        <v>10.</v>
      </c>
      <c r="B13" s="113">
        <v>2</v>
      </c>
      <c r="C13" t="s">
        <v>257</v>
      </c>
      <c r="D13" s="47">
        <v>2001</v>
      </c>
      <c r="E13" t="s">
        <v>149</v>
      </c>
      <c r="F13" s="68">
        <v>3</v>
      </c>
      <c r="G13" s="253" t="str">
        <f t="shared" si="1"/>
        <v>:</v>
      </c>
      <c r="H13" s="102">
        <v>10.5</v>
      </c>
      <c r="I13" s="259">
        <f t="shared" si="2"/>
        <v>274</v>
      </c>
    </row>
    <row r="14" spans="1:9" s="67" customFormat="1" ht="13.5" customHeight="1">
      <c r="A14" s="258">
        <f t="shared" si="0"/>
      </c>
      <c r="G14" s="253">
        <f t="shared" si="1"/>
      </c>
      <c r="I14" s="259"/>
    </row>
    <row r="15" spans="1:9" s="67" customFormat="1" ht="13.5" customHeight="1">
      <c r="A15" s="258">
        <f t="shared" si="0"/>
      </c>
      <c r="F15" s="68"/>
      <c r="G15" s="253">
        <f t="shared" si="1"/>
      </c>
      <c r="H15" s="102"/>
      <c r="I15" s="259">
        <f>IF(H15&lt;&gt;"",(INT(POWER(254-(60*F15+H15),1.88)*0.11193)),"")</f>
      </c>
    </row>
    <row r="16" spans="1:9" s="67" customFormat="1" ht="13.5" customHeight="1">
      <c r="A16" s="258">
        <f t="shared" si="0"/>
      </c>
      <c r="B16" s="113"/>
      <c r="D16" s="68"/>
      <c r="F16" s="68"/>
      <c r="G16" s="253">
        <f t="shared" si="1"/>
      </c>
      <c r="H16" s="102"/>
      <c r="I16" s="259">
        <f aca="true" t="shared" si="3" ref="I16:I51">IF(H16&lt;&gt;"",(INT(POWER(254-(60*F16+H16),1.88)*0.11193)),"")</f>
      </c>
    </row>
    <row r="17" spans="1:9" s="67" customFormat="1" ht="13.5" customHeight="1">
      <c r="A17" s="258">
        <f t="shared" si="0"/>
      </c>
      <c r="B17" s="113"/>
      <c r="D17" s="68"/>
      <c r="F17" s="68"/>
      <c r="G17" s="253">
        <f t="shared" si="1"/>
      </c>
      <c r="H17" s="102"/>
      <c r="I17" s="259">
        <f t="shared" si="3"/>
      </c>
    </row>
    <row r="18" spans="1:9" s="67" customFormat="1" ht="13.5" customHeight="1">
      <c r="A18" s="258">
        <f t="shared" si="0"/>
      </c>
      <c r="B18" s="113"/>
      <c r="D18" s="68"/>
      <c r="F18" s="68"/>
      <c r="G18" s="253">
        <f t="shared" si="1"/>
      </c>
      <c r="H18" s="102"/>
      <c r="I18" s="259">
        <f t="shared" si="3"/>
      </c>
    </row>
    <row r="19" spans="1:9" s="67" customFormat="1" ht="13.5" customHeight="1">
      <c r="A19" s="258">
        <f t="shared" si="0"/>
      </c>
      <c r="B19" s="113"/>
      <c r="D19" s="68"/>
      <c r="F19" s="68"/>
      <c r="G19" s="253">
        <f t="shared" si="1"/>
      </c>
      <c r="H19" s="102"/>
      <c r="I19" s="259">
        <f t="shared" si="3"/>
      </c>
    </row>
    <row r="20" spans="1:9" s="67" customFormat="1" ht="13.5" customHeight="1">
      <c r="A20" s="258">
        <f t="shared" si="0"/>
      </c>
      <c r="B20" s="113"/>
      <c r="D20" s="68"/>
      <c r="F20" s="68"/>
      <c r="G20" s="253">
        <f t="shared" si="1"/>
      </c>
      <c r="H20" s="102"/>
      <c r="I20" s="259">
        <f t="shared" si="3"/>
      </c>
    </row>
    <row r="21" spans="1:9" s="67" customFormat="1" ht="13.5" customHeight="1">
      <c r="A21" s="258">
        <f t="shared" si="0"/>
      </c>
      <c r="B21" s="113"/>
      <c r="D21" s="68"/>
      <c r="F21" s="68"/>
      <c r="G21" s="253">
        <f t="shared" si="1"/>
      </c>
      <c r="H21" s="102"/>
      <c r="I21" s="259">
        <f t="shared" si="3"/>
      </c>
    </row>
    <row r="22" spans="1:9" s="67" customFormat="1" ht="13.5" customHeight="1">
      <c r="A22" s="258">
        <f t="shared" si="0"/>
      </c>
      <c r="B22" s="113"/>
      <c r="D22" s="68"/>
      <c r="F22" s="68"/>
      <c r="G22" s="253">
        <f t="shared" si="1"/>
      </c>
      <c r="H22" s="102"/>
      <c r="I22" s="259">
        <f t="shared" si="3"/>
      </c>
    </row>
    <row r="23" spans="1:9" s="67" customFormat="1" ht="13.5" customHeight="1">
      <c r="A23" s="258">
        <f t="shared" si="0"/>
      </c>
      <c r="B23" s="113"/>
      <c r="D23" s="68"/>
      <c r="F23" s="68"/>
      <c r="G23" s="253">
        <f t="shared" si="1"/>
      </c>
      <c r="H23" s="102"/>
      <c r="I23" s="259">
        <f t="shared" si="3"/>
      </c>
    </row>
    <row r="24" spans="1:9" s="67" customFormat="1" ht="13.5" customHeight="1">
      <c r="A24" s="258">
        <f t="shared" si="0"/>
      </c>
      <c r="B24" s="113"/>
      <c r="D24" s="68"/>
      <c r="F24" s="68"/>
      <c r="G24" s="253">
        <f t="shared" si="1"/>
      </c>
      <c r="H24" s="102"/>
      <c r="I24" s="259">
        <f t="shared" si="3"/>
      </c>
    </row>
    <row r="25" spans="1:9" s="67" customFormat="1" ht="13.5" customHeight="1">
      <c r="A25" s="258">
        <f t="shared" si="0"/>
      </c>
      <c r="B25" s="113"/>
      <c r="D25" s="68"/>
      <c r="F25" s="68"/>
      <c r="G25" s="253">
        <f t="shared" si="1"/>
      </c>
      <c r="H25" s="102"/>
      <c r="I25" s="259">
        <f t="shared" si="3"/>
      </c>
    </row>
    <row r="26" spans="1:9" s="67" customFormat="1" ht="13.5" customHeight="1">
      <c r="A26" s="258">
        <f t="shared" si="0"/>
      </c>
      <c r="B26" s="113"/>
      <c r="D26" s="68"/>
      <c r="F26" s="68"/>
      <c r="G26" s="253">
        <f t="shared" si="1"/>
      </c>
      <c r="H26" s="102"/>
      <c r="I26" s="259">
        <f t="shared" si="3"/>
      </c>
    </row>
    <row r="27" spans="1:9" s="67" customFormat="1" ht="13.5" customHeight="1">
      <c r="A27" s="258">
        <f t="shared" si="0"/>
      </c>
      <c r="B27" s="113"/>
      <c r="D27" s="68"/>
      <c r="F27" s="68"/>
      <c r="G27" s="253">
        <f t="shared" si="1"/>
      </c>
      <c r="H27" s="102"/>
      <c r="I27" s="259">
        <f t="shared" si="3"/>
      </c>
    </row>
    <row r="28" spans="1:9" s="67" customFormat="1" ht="13.5" customHeight="1">
      <c r="A28" s="258">
        <f t="shared" si="0"/>
      </c>
      <c r="B28" s="113"/>
      <c r="D28" s="68"/>
      <c r="F28" s="68"/>
      <c r="G28" s="253">
        <f t="shared" si="1"/>
      </c>
      <c r="H28" s="102"/>
      <c r="I28" s="259">
        <f t="shared" si="3"/>
      </c>
    </row>
    <row r="29" spans="1:9" s="67" customFormat="1" ht="13.5" customHeight="1">
      <c r="A29" s="258">
        <f t="shared" si="0"/>
      </c>
      <c r="B29" s="113"/>
      <c r="D29" s="68"/>
      <c r="F29" s="68"/>
      <c r="G29" s="253">
        <f t="shared" si="1"/>
      </c>
      <c r="H29" s="102"/>
      <c r="I29" s="259">
        <f t="shared" si="3"/>
      </c>
    </row>
    <row r="30" spans="1:9" s="67" customFormat="1" ht="13.5" customHeight="1">
      <c r="A30" s="258">
        <f t="shared" si="0"/>
      </c>
      <c r="B30" s="113"/>
      <c r="D30" s="68"/>
      <c r="F30" s="68"/>
      <c r="G30" s="253">
        <f t="shared" si="1"/>
      </c>
      <c r="H30" s="102"/>
      <c r="I30" s="259">
        <f t="shared" si="3"/>
      </c>
    </row>
    <row r="31" spans="1:9" s="67" customFormat="1" ht="13.5" customHeight="1">
      <c r="A31" s="258">
        <f t="shared" si="0"/>
      </c>
      <c r="B31" s="113"/>
      <c r="D31" s="68"/>
      <c r="F31" s="68"/>
      <c r="G31" s="253">
        <f t="shared" si="1"/>
      </c>
      <c r="H31" s="102"/>
      <c r="I31" s="259">
        <f t="shared" si="3"/>
      </c>
    </row>
    <row r="32" spans="1:9" s="67" customFormat="1" ht="13.5" customHeight="1">
      <c r="A32" s="258">
        <f t="shared" si="0"/>
      </c>
      <c r="B32" s="113"/>
      <c r="D32" s="68"/>
      <c r="F32" s="68"/>
      <c r="G32" s="253">
        <f t="shared" si="1"/>
      </c>
      <c r="H32" s="102"/>
      <c r="I32" s="259">
        <f t="shared" si="3"/>
      </c>
    </row>
    <row r="33" spans="1:9" s="67" customFormat="1" ht="13.5" customHeight="1">
      <c r="A33" s="258">
        <f t="shared" si="0"/>
      </c>
      <c r="B33" s="113"/>
      <c r="D33" s="68"/>
      <c r="F33" s="68"/>
      <c r="G33" s="253">
        <f t="shared" si="1"/>
      </c>
      <c r="H33" s="102"/>
      <c r="I33" s="259">
        <f t="shared" si="3"/>
      </c>
    </row>
    <row r="34" spans="1:9" s="67" customFormat="1" ht="13.5" customHeight="1">
      <c r="A34" s="263">
        <f t="shared" si="0"/>
      </c>
      <c r="B34" s="114"/>
      <c r="C34" s="72"/>
      <c r="D34" s="73"/>
      <c r="E34" s="72"/>
      <c r="F34" s="73"/>
      <c r="G34" s="266">
        <f t="shared" si="1"/>
      </c>
      <c r="H34" s="103"/>
      <c r="I34" s="259">
        <f t="shared" si="3"/>
      </c>
    </row>
    <row r="35" spans="1:9" s="67" customFormat="1" ht="13.5" customHeight="1">
      <c r="A35" s="258">
        <f t="shared" si="0"/>
      </c>
      <c r="B35" s="113"/>
      <c r="D35" s="68"/>
      <c r="F35" s="68"/>
      <c r="G35" s="253">
        <f t="shared" si="1"/>
      </c>
      <c r="H35" s="102"/>
      <c r="I35" s="259">
        <f t="shared" si="3"/>
      </c>
    </row>
    <row r="36" spans="1:9" s="67" customFormat="1" ht="13.5" customHeight="1">
      <c r="A36" s="258">
        <f t="shared" si="0"/>
      </c>
      <c r="B36" s="113"/>
      <c r="D36" s="68"/>
      <c r="F36" s="68"/>
      <c r="G36" s="253">
        <f t="shared" si="1"/>
      </c>
      <c r="H36" s="102"/>
      <c r="I36" s="259">
        <f t="shared" si="3"/>
      </c>
    </row>
    <row r="37" spans="1:9" s="67" customFormat="1" ht="13.5" customHeight="1">
      <c r="A37" s="258">
        <f t="shared" si="0"/>
      </c>
      <c r="B37" s="113"/>
      <c r="D37" s="68"/>
      <c r="F37" s="68"/>
      <c r="G37" s="253">
        <f t="shared" si="1"/>
      </c>
      <c r="H37" s="102"/>
      <c r="I37" s="259">
        <f t="shared" si="3"/>
      </c>
    </row>
    <row r="38" spans="1:9" s="67" customFormat="1" ht="13.5" customHeight="1">
      <c r="A38" s="258">
        <f t="shared" si="0"/>
      </c>
      <c r="B38" s="113"/>
      <c r="D38" s="68"/>
      <c r="F38" s="68"/>
      <c r="G38" s="253">
        <f t="shared" si="1"/>
      </c>
      <c r="H38" s="102"/>
      <c r="I38" s="259">
        <f t="shared" si="3"/>
      </c>
    </row>
    <row r="39" spans="1:9" s="67" customFormat="1" ht="13.5" customHeight="1">
      <c r="A39" s="258">
        <f t="shared" si="0"/>
      </c>
      <c r="B39" s="113"/>
      <c r="D39" s="68"/>
      <c r="F39" s="68"/>
      <c r="G39" s="253">
        <f t="shared" si="1"/>
      </c>
      <c r="H39" s="102"/>
      <c r="I39" s="259">
        <f t="shared" si="3"/>
      </c>
    </row>
    <row r="40" spans="1:9" s="67" customFormat="1" ht="13.5" customHeight="1">
      <c r="A40" s="258">
        <f t="shared" si="0"/>
      </c>
      <c r="B40" s="113"/>
      <c r="D40" s="68"/>
      <c r="F40" s="68"/>
      <c r="G40" s="253">
        <f t="shared" si="1"/>
      </c>
      <c r="H40" s="102"/>
      <c r="I40" s="259">
        <f t="shared" si="3"/>
      </c>
    </row>
    <row r="41" spans="1:9" s="67" customFormat="1" ht="13.5" customHeight="1">
      <c r="A41" s="258">
        <f t="shared" si="0"/>
      </c>
      <c r="B41" s="113"/>
      <c r="D41" s="68"/>
      <c r="F41" s="68"/>
      <c r="G41" s="253">
        <f t="shared" si="1"/>
      </c>
      <c r="H41" s="102"/>
      <c r="I41" s="259">
        <f t="shared" si="3"/>
      </c>
    </row>
    <row r="42" spans="1:9" s="67" customFormat="1" ht="13.5" customHeight="1">
      <c r="A42" s="258">
        <f t="shared" si="0"/>
      </c>
      <c r="B42" s="113"/>
      <c r="D42" s="68"/>
      <c r="F42" s="68"/>
      <c r="G42" s="253">
        <f t="shared" si="1"/>
      </c>
      <c r="H42" s="102"/>
      <c r="I42" s="259">
        <f t="shared" si="3"/>
      </c>
    </row>
    <row r="43" spans="1:9" s="67" customFormat="1" ht="13.5" customHeight="1">
      <c r="A43" s="258">
        <f t="shared" si="0"/>
      </c>
      <c r="B43" s="113"/>
      <c r="D43" s="68"/>
      <c r="F43" s="68"/>
      <c r="G43" s="253">
        <f t="shared" si="1"/>
      </c>
      <c r="H43" s="102"/>
      <c r="I43" s="259">
        <f t="shared" si="3"/>
      </c>
    </row>
    <row r="44" spans="1:9" s="67" customFormat="1" ht="13.5" customHeight="1">
      <c r="A44" s="258">
        <f t="shared" si="0"/>
      </c>
      <c r="B44" s="113"/>
      <c r="D44" s="68"/>
      <c r="F44" s="68"/>
      <c r="G44" s="253">
        <f t="shared" si="1"/>
      </c>
      <c r="H44" s="102"/>
      <c r="I44" s="259">
        <f t="shared" si="3"/>
      </c>
    </row>
    <row r="45" spans="1:9" s="67" customFormat="1" ht="13.5" customHeight="1">
      <c r="A45" s="258">
        <f t="shared" si="0"/>
      </c>
      <c r="B45" s="113"/>
      <c r="D45" s="68"/>
      <c r="F45" s="68"/>
      <c r="G45" s="253">
        <f t="shared" si="1"/>
      </c>
      <c r="H45" s="102"/>
      <c r="I45" s="259">
        <f t="shared" si="3"/>
      </c>
    </row>
    <row r="46" spans="1:9" s="67" customFormat="1" ht="13.5" customHeight="1">
      <c r="A46" s="258">
        <f t="shared" si="0"/>
      </c>
      <c r="B46" s="113"/>
      <c r="D46" s="68"/>
      <c r="F46" s="68"/>
      <c r="G46" s="253">
        <f t="shared" si="1"/>
      </c>
      <c r="H46" s="102"/>
      <c r="I46" s="259">
        <f t="shared" si="3"/>
      </c>
    </row>
    <row r="47" spans="1:9" s="67" customFormat="1" ht="13.5" customHeight="1">
      <c r="A47" s="258">
        <f t="shared" si="0"/>
      </c>
      <c r="B47" s="113"/>
      <c r="D47" s="68"/>
      <c r="F47" s="68"/>
      <c r="G47" s="253">
        <f t="shared" si="1"/>
      </c>
      <c r="H47" s="102"/>
      <c r="I47" s="259">
        <f t="shared" si="3"/>
      </c>
    </row>
    <row r="48" spans="1:9" s="67" customFormat="1" ht="13.5" customHeight="1">
      <c r="A48" s="258">
        <f t="shared" si="0"/>
      </c>
      <c r="B48" s="113"/>
      <c r="D48" s="68"/>
      <c r="F48" s="68"/>
      <c r="G48" s="253">
        <f t="shared" si="1"/>
      </c>
      <c r="H48" s="102"/>
      <c r="I48" s="259">
        <f t="shared" si="3"/>
      </c>
    </row>
    <row r="49" spans="1:9" s="67" customFormat="1" ht="13.5" customHeight="1">
      <c r="A49" s="263">
        <f t="shared" si="0"/>
      </c>
      <c r="B49" s="114"/>
      <c r="C49" s="72"/>
      <c r="D49" s="73"/>
      <c r="E49" s="72"/>
      <c r="F49" s="73"/>
      <c r="G49" s="266">
        <f t="shared" si="1"/>
      </c>
      <c r="H49" s="103"/>
      <c r="I49" s="259">
        <f t="shared" si="3"/>
      </c>
    </row>
    <row r="50" spans="1:9" s="67" customFormat="1" ht="13.5" customHeight="1">
      <c r="A50" s="258">
        <f>IF(F50&gt;0,(ROW()-3)&amp;".","")</f>
      </c>
      <c r="B50" s="113"/>
      <c r="D50" s="68"/>
      <c r="F50" s="68"/>
      <c r="G50" s="253">
        <f>IF(H50=0,"",":")</f>
      </c>
      <c r="H50" s="102"/>
      <c r="I50" s="259">
        <f t="shared" si="3"/>
      </c>
    </row>
    <row r="51" spans="1:9" s="67" customFormat="1" ht="13.5" customHeight="1" thickBot="1">
      <c r="A51" s="264" t="str">
        <f>IF(F51&gt;0,(ROW()-3)&amp;".","")</f>
        <v>48.</v>
      </c>
      <c r="B51" s="118"/>
      <c r="C51" s="76"/>
      <c r="D51" s="77"/>
      <c r="E51" s="76"/>
      <c r="F51" s="77">
        <v>3</v>
      </c>
      <c r="G51" s="267" t="str">
        <f>IF(H51=0,"",":")</f>
        <v>:</v>
      </c>
      <c r="H51" s="104">
        <v>55</v>
      </c>
      <c r="I51" s="259">
        <f t="shared" si="3"/>
        <v>28</v>
      </c>
    </row>
  </sheetData>
  <sheetProtection/>
  <dataValidations count="3">
    <dataValidation type="whole" operator="lessThanOrEqual" allowBlank="1" showInputMessage="1" showErrorMessage="1" prompt="Dvojtečka se udělá sama, až napíšeš sekundy" sqref="G4:G51">
      <formula1>0</formula1>
    </dataValidation>
    <dataValidation allowBlank="1" showInputMessage="1" showErrorMessage="1" prompt="Buňka obsahuje vzorec. Nevyplňovat!" sqref="A4:A51"/>
    <dataValidation allowBlank="1" showInputMessage="1" showErrorMessage="1" prompt="Buňka obsahuje vzorec, NEPŘEPSAT!" sqref="I4:I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47" bestFit="1" customWidth="1"/>
    <col min="5" max="5" width="26.375" style="0" customWidth="1"/>
    <col min="6" max="6" width="10.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258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258" t="str">
        <f aca="true" t="shared" si="0" ref="A4:A51">IF(F4&gt;0,(ROW()-3)&amp;".","")</f>
        <v>1.</v>
      </c>
      <c r="B4" s="113">
        <v>10</v>
      </c>
      <c r="C4" t="s">
        <v>259</v>
      </c>
      <c r="D4" s="47">
        <v>1998</v>
      </c>
      <c r="E4" t="s">
        <v>122</v>
      </c>
      <c r="F4" s="68">
        <v>152</v>
      </c>
      <c r="G4" s="259">
        <f aca="true" t="shared" si="1" ref="G4:G51">IF(F4&gt;0,(INT(POWER(F4-75,1.348)*1.84523)),"")</f>
        <v>644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258" t="str">
        <f t="shared" si="0"/>
        <v>2.</v>
      </c>
      <c r="B5" s="113">
        <v>2</v>
      </c>
      <c r="C5" t="s">
        <v>260</v>
      </c>
      <c r="D5" s="47" t="s">
        <v>261</v>
      </c>
      <c r="E5" t="s">
        <v>146</v>
      </c>
      <c r="F5" s="68">
        <v>136</v>
      </c>
      <c r="G5" s="259">
        <f t="shared" si="1"/>
        <v>470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258" t="str">
        <f t="shared" si="0"/>
        <v>3.</v>
      </c>
      <c r="B6" s="113">
        <v>6</v>
      </c>
      <c r="C6" t="s">
        <v>262</v>
      </c>
      <c r="D6" s="47">
        <v>1999</v>
      </c>
      <c r="E6" t="s">
        <v>147</v>
      </c>
      <c r="F6" s="68">
        <v>136</v>
      </c>
      <c r="G6" s="259">
        <f t="shared" si="1"/>
        <v>470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258" t="str">
        <f t="shared" si="0"/>
        <v>4.</v>
      </c>
      <c r="B7" s="113">
        <v>3</v>
      </c>
      <c r="C7" t="s">
        <v>263</v>
      </c>
      <c r="D7" s="47" t="s">
        <v>264</v>
      </c>
      <c r="E7" t="s">
        <v>146</v>
      </c>
      <c r="F7" s="68">
        <v>132</v>
      </c>
      <c r="G7" s="259">
        <f t="shared" si="1"/>
        <v>429</v>
      </c>
      <c r="H7" s="261" t="s">
        <v>52</v>
      </c>
      <c r="I7" s="261"/>
      <c r="J7" s="261"/>
      <c r="K7" s="261"/>
      <c r="L7" s="122"/>
    </row>
    <row r="8" spans="1:12" s="62" customFormat="1" ht="13.5" customHeight="1">
      <c r="A8" s="258" t="str">
        <f t="shared" si="0"/>
        <v>5.</v>
      </c>
      <c r="B8" s="113">
        <v>1</v>
      </c>
      <c r="C8" t="s">
        <v>265</v>
      </c>
      <c r="D8" s="47" t="s">
        <v>261</v>
      </c>
      <c r="E8" t="s">
        <v>146</v>
      </c>
      <c r="F8" s="68">
        <v>128</v>
      </c>
      <c r="G8" s="259">
        <f t="shared" si="1"/>
        <v>389</v>
      </c>
      <c r="H8" s="261" t="s">
        <v>53</v>
      </c>
      <c r="I8" s="261"/>
      <c r="J8" s="261"/>
      <c r="K8" s="261"/>
      <c r="L8" s="122"/>
    </row>
    <row r="9" spans="1:12" s="62" customFormat="1" ht="13.5" customHeight="1">
      <c r="A9" s="258" t="str">
        <f t="shared" si="0"/>
        <v>6.</v>
      </c>
      <c r="B9" s="113">
        <v>4</v>
      </c>
      <c r="C9" t="s">
        <v>235</v>
      </c>
      <c r="D9" s="47">
        <v>1998</v>
      </c>
      <c r="E9" t="s">
        <v>147</v>
      </c>
      <c r="F9" s="68">
        <v>128</v>
      </c>
      <c r="G9" s="259">
        <f t="shared" si="1"/>
        <v>389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258" t="str">
        <f t="shared" si="0"/>
        <v>7.</v>
      </c>
      <c r="B10" s="113">
        <v>5</v>
      </c>
      <c r="C10" t="s">
        <v>253</v>
      </c>
      <c r="D10" s="47">
        <v>1999</v>
      </c>
      <c r="E10" t="s">
        <v>147</v>
      </c>
      <c r="F10" s="68">
        <v>124</v>
      </c>
      <c r="G10" s="259">
        <f t="shared" si="1"/>
        <v>350</v>
      </c>
    </row>
    <row r="11" spans="1:7" s="62" customFormat="1" ht="13.5" customHeight="1">
      <c r="A11" s="258" t="str">
        <f t="shared" si="0"/>
        <v>8.</v>
      </c>
      <c r="B11" s="113">
        <v>8</v>
      </c>
      <c r="C11" t="s">
        <v>266</v>
      </c>
      <c r="D11" s="47">
        <v>1999</v>
      </c>
      <c r="E11" t="s">
        <v>149</v>
      </c>
      <c r="F11" s="68">
        <v>124</v>
      </c>
      <c r="G11" s="259">
        <f t="shared" si="1"/>
        <v>350</v>
      </c>
    </row>
    <row r="12" spans="1:7" s="62" customFormat="1" ht="13.5" customHeight="1">
      <c r="A12" s="258" t="str">
        <f t="shared" si="0"/>
        <v>9.</v>
      </c>
      <c r="B12" s="113">
        <v>11</v>
      </c>
      <c r="C12" t="s">
        <v>267</v>
      </c>
      <c r="D12" s="47">
        <v>2000</v>
      </c>
      <c r="E12" t="s">
        <v>122</v>
      </c>
      <c r="F12" s="68">
        <v>124</v>
      </c>
      <c r="G12" s="259">
        <f t="shared" si="1"/>
        <v>350</v>
      </c>
    </row>
    <row r="13" spans="1:7" s="62" customFormat="1" ht="13.5" customHeight="1">
      <c r="A13" s="258" t="str">
        <f t="shared" si="0"/>
        <v>10.</v>
      </c>
      <c r="B13" s="113">
        <v>12</v>
      </c>
      <c r="C13" t="s">
        <v>268</v>
      </c>
      <c r="D13" s="47">
        <v>1999</v>
      </c>
      <c r="E13" t="s">
        <v>122</v>
      </c>
      <c r="F13" s="68">
        <v>124</v>
      </c>
      <c r="G13" s="259">
        <f t="shared" si="1"/>
        <v>350</v>
      </c>
    </row>
    <row r="14" spans="1:7" s="62" customFormat="1" ht="13.5" customHeight="1">
      <c r="A14" s="258">
        <f t="shared" si="0"/>
      </c>
      <c r="B14" s="113">
        <v>7</v>
      </c>
      <c r="C14" t="s">
        <v>269</v>
      </c>
      <c r="D14" s="47">
        <v>1999</v>
      </c>
      <c r="E14" t="s">
        <v>149</v>
      </c>
      <c r="F14" s="68">
        <v>0</v>
      </c>
      <c r="G14" s="259">
        <f t="shared" si="1"/>
      </c>
    </row>
    <row r="15" spans="1:7" s="62" customFormat="1" ht="13.5" customHeight="1">
      <c r="A15" s="258">
        <f t="shared" si="0"/>
      </c>
      <c r="B15" s="113">
        <v>9</v>
      </c>
      <c r="C15" t="s">
        <v>237</v>
      </c>
      <c r="D15" s="47">
        <v>1999</v>
      </c>
      <c r="E15" t="s">
        <v>149</v>
      </c>
      <c r="F15" s="68">
        <v>0</v>
      </c>
      <c r="G15" s="259">
        <f t="shared" si="1"/>
      </c>
    </row>
    <row r="16" spans="1:7" s="62" customFormat="1" ht="13.5" customHeight="1">
      <c r="A16" s="258">
        <f t="shared" si="0"/>
      </c>
      <c r="B16" s="113"/>
      <c r="C16" s="67"/>
      <c r="D16" s="68"/>
      <c r="E16" s="67"/>
      <c r="F16" s="68"/>
      <c r="G16" s="259">
        <f t="shared" si="1"/>
      </c>
    </row>
    <row r="17" spans="1:7" s="62" customFormat="1" ht="13.5" customHeight="1">
      <c r="A17" s="258">
        <f t="shared" si="0"/>
      </c>
      <c r="B17" s="113"/>
      <c r="C17" s="67"/>
      <c r="D17" s="68"/>
      <c r="E17" s="67"/>
      <c r="F17" s="68"/>
      <c r="G17" s="259">
        <f t="shared" si="1"/>
      </c>
    </row>
    <row r="18" spans="1:7" s="62" customFormat="1" ht="13.5" customHeight="1">
      <c r="A18" s="258">
        <f t="shared" si="0"/>
      </c>
      <c r="B18" s="113"/>
      <c r="C18" s="67"/>
      <c r="D18" s="68"/>
      <c r="E18" s="67"/>
      <c r="F18" s="68"/>
      <c r="G18" s="259">
        <f t="shared" si="1"/>
      </c>
    </row>
    <row r="19" spans="1:7" s="62" customFormat="1" ht="13.5" customHeight="1">
      <c r="A19" s="258">
        <f t="shared" si="0"/>
      </c>
      <c r="B19" s="113"/>
      <c r="C19" s="67"/>
      <c r="D19" s="68"/>
      <c r="E19" s="67"/>
      <c r="F19" s="68"/>
      <c r="G19" s="259">
        <f t="shared" si="1"/>
      </c>
    </row>
    <row r="20" spans="1:7" s="62" customFormat="1" ht="13.5" customHeight="1">
      <c r="A20" s="258">
        <f t="shared" si="0"/>
      </c>
      <c r="B20" s="113"/>
      <c r="C20" s="67"/>
      <c r="D20" s="68"/>
      <c r="E20" s="67"/>
      <c r="F20" s="68"/>
      <c r="G20" s="259">
        <f t="shared" si="1"/>
      </c>
    </row>
    <row r="21" spans="1:7" s="62" customFormat="1" ht="13.5" customHeight="1">
      <c r="A21" s="258">
        <f t="shared" si="0"/>
      </c>
      <c r="B21" s="113"/>
      <c r="C21" s="67"/>
      <c r="D21" s="68"/>
      <c r="E21" s="67"/>
      <c r="F21" s="68"/>
      <c r="G21" s="259">
        <f t="shared" si="1"/>
      </c>
    </row>
    <row r="22" spans="1:7" s="62" customFormat="1" ht="13.5" customHeight="1">
      <c r="A22" s="258">
        <f t="shared" si="0"/>
      </c>
      <c r="B22" s="113"/>
      <c r="C22" s="67"/>
      <c r="D22" s="68"/>
      <c r="E22" s="67"/>
      <c r="F22" s="68"/>
      <c r="G22" s="259">
        <f t="shared" si="1"/>
      </c>
    </row>
    <row r="23" spans="1:7" s="62" customFormat="1" ht="13.5" customHeight="1">
      <c r="A23" s="258">
        <f t="shared" si="0"/>
      </c>
      <c r="B23" s="113"/>
      <c r="C23" s="67"/>
      <c r="D23" s="68"/>
      <c r="E23" s="67"/>
      <c r="F23" s="68"/>
      <c r="G23" s="259">
        <f t="shared" si="1"/>
      </c>
    </row>
    <row r="24" spans="1:7" s="62" customFormat="1" ht="13.5" customHeight="1">
      <c r="A24" s="258">
        <f t="shared" si="0"/>
      </c>
      <c r="B24" s="113"/>
      <c r="C24" s="67"/>
      <c r="D24" s="68"/>
      <c r="E24" s="67"/>
      <c r="F24" s="68"/>
      <c r="G24" s="259">
        <f t="shared" si="1"/>
      </c>
    </row>
    <row r="25" spans="1:7" s="62" customFormat="1" ht="13.5" customHeight="1">
      <c r="A25" s="258">
        <f t="shared" si="0"/>
      </c>
      <c r="B25" s="113"/>
      <c r="C25" s="67"/>
      <c r="D25" s="68"/>
      <c r="E25" s="67"/>
      <c r="F25" s="68"/>
      <c r="G25" s="259">
        <f t="shared" si="1"/>
      </c>
    </row>
    <row r="26" spans="1:7" s="62" customFormat="1" ht="13.5" customHeight="1">
      <c r="A26" s="258">
        <f t="shared" si="0"/>
      </c>
      <c r="B26" s="113"/>
      <c r="C26" s="67"/>
      <c r="D26" s="68"/>
      <c r="E26" s="67"/>
      <c r="F26" s="68"/>
      <c r="G26" s="259">
        <f t="shared" si="1"/>
      </c>
    </row>
    <row r="27" spans="1:7" s="62" customFormat="1" ht="13.5" customHeight="1">
      <c r="A27" s="258">
        <f t="shared" si="0"/>
      </c>
      <c r="B27" s="113"/>
      <c r="C27" s="67"/>
      <c r="D27" s="68"/>
      <c r="E27" s="67"/>
      <c r="F27" s="68"/>
      <c r="G27" s="259">
        <f t="shared" si="1"/>
      </c>
    </row>
    <row r="28" spans="1:7" s="62" customFormat="1" ht="13.5" customHeight="1">
      <c r="A28" s="258">
        <f t="shared" si="0"/>
      </c>
      <c r="B28" s="113"/>
      <c r="C28" s="67"/>
      <c r="D28" s="68"/>
      <c r="E28" s="67"/>
      <c r="F28" s="68"/>
      <c r="G28" s="259">
        <f t="shared" si="1"/>
      </c>
    </row>
    <row r="29" spans="1:7" s="62" customFormat="1" ht="13.5" customHeight="1">
      <c r="A29" s="258">
        <f t="shared" si="0"/>
      </c>
      <c r="B29" s="113"/>
      <c r="C29" s="67"/>
      <c r="D29" s="68"/>
      <c r="E29" s="67"/>
      <c r="F29" s="68"/>
      <c r="G29" s="259">
        <f t="shared" si="1"/>
      </c>
    </row>
    <row r="30" spans="1:7" s="62" customFormat="1" ht="13.5" customHeight="1">
      <c r="A30" s="258">
        <f t="shared" si="0"/>
      </c>
      <c r="B30" s="113"/>
      <c r="C30" s="67"/>
      <c r="D30" s="68"/>
      <c r="E30" s="67"/>
      <c r="F30" s="68"/>
      <c r="G30" s="259">
        <f t="shared" si="1"/>
      </c>
    </row>
    <row r="31" spans="1:7" s="62" customFormat="1" ht="13.5" customHeight="1">
      <c r="A31" s="258">
        <f t="shared" si="0"/>
      </c>
      <c r="B31" s="113"/>
      <c r="C31" s="67"/>
      <c r="D31" s="68"/>
      <c r="E31" s="67"/>
      <c r="F31" s="68"/>
      <c r="G31" s="259">
        <f t="shared" si="1"/>
      </c>
    </row>
    <row r="32" spans="1:7" s="62" customFormat="1" ht="13.5" customHeight="1">
      <c r="A32" s="258">
        <f t="shared" si="0"/>
      </c>
      <c r="B32" s="113"/>
      <c r="C32" s="67"/>
      <c r="D32" s="68"/>
      <c r="E32" s="67"/>
      <c r="F32" s="68"/>
      <c r="G32" s="259">
        <f t="shared" si="1"/>
      </c>
    </row>
    <row r="33" spans="1:7" s="62" customFormat="1" ht="13.5" customHeight="1">
      <c r="A33" s="258">
        <f t="shared" si="0"/>
      </c>
      <c r="B33" s="113"/>
      <c r="C33" s="67"/>
      <c r="D33" s="68"/>
      <c r="E33" s="67"/>
      <c r="F33" s="68"/>
      <c r="G33" s="259">
        <f t="shared" si="1"/>
      </c>
    </row>
    <row r="34" spans="1:7" s="62" customFormat="1" ht="13.5" customHeight="1">
      <c r="A34" s="263">
        <f t="shared" si="0"/>
      </c>
      <c r="B34" s="114"/>
      <c r="C34" s="72"/>
      <c r="D34" s="73"/>
      <c r="E34" s="72"/>
      <c r="F34" s="73"/>
      <c r="G34" s="259">
        <f t="shared" si="1"/>
      </c>
    </row>
    <row r="35" spans="1:7" s="62" customFormat="1" ht="13.5" customHeight="1">
      <c r="A35" s="258">
        <f t="shared" si="0"/>
      </c>
      <c r="B35" s="113"/>
      <c r="C35" s="67"/>
      <c r="D35" s="68"/>
      <c r="E35" s="67"/>
      <c r="F35" s="68"/>
      <c r="G35" s="259">
        <f t="shared" si="1"/>
      </c>
    </row>
    <row r="36" spans="1:7" s="62" customFormat="1" ht="13.5" customHeight="1">
      <c r="A36" s="258">
        <f t="shared" si="0"/>
      </c>
      <c r="B36" s="113"/>
      <c r="C36" s="67"/>
      <c r="D36" s="68"/>
      <c r="E36" s="67"/>
      <c r="F36" s="68"/>
      <c r="G36" s="259">
        <f t="shared" si="1"/>
      </c>
    </row>
    <row r="37" spans="1:7" s="62" customFormat="1" ht="13.5" customHeight="1">
      <c r="A37" s="258">
        <f t="shared" si="0"/>
      </c>
      <c r="B37" s="113"/>
      <c r="C37" s="67"/>
      <c r="D37" s="68"/>
      <c r="E37" s="67"/>
      <c r="F37" s="68"/>
      <c r="G37" s="259">
        <f t="shared" si="1"/>
      </c>
    </row>
    <row r="38" spans="1:7" s="62" customFormat="1" ht="13.5" customHeight="1">
      <c r="A38" s="258">
        <f t="shared" si="0"/>
      </c>
      <c r="B38" s="113"/>
      <c r="C38" s="67"/>
      <c r="D38" s="68"/>
      <c r="E38" s="67"/>
      <c r="F38" s="68"/>
      <c r="G38" s="259">
        <f t="shared" si="1"/>
      </c>
    </row>
    <row r="39" spans="1:7" s="62" customFormat="1" ht="13.5" customHeight="1">
      <c r="A39" s="258">
        <f t="shared" si="0"/>
      </c>
      <c r="B39" s="113"/>
      <c r="C39" s="67"/>
      <c r="D39" s="68"/>
      <c r="E39" s="67"/>
      <c r="F39" s="68"/>
      <c r="G39" s="259">
        <f t="shared" si="1"/>
      </c>
    </row>
    <row r="40" spans="1:7" s="62" customFormat="1" ht="13.5" customHeight="1">
      <c r="A40" s="258">
        <f t="shared" si="0"/>
      </c>
      <c r="B40" s="113"/>
      <c r="C40" s="67"/>
      <c r="D40" s="68"/>
      <c r="E40" s="67"/>
      <c r="F40" s="68"/>
      <c r="G40" s="259">
        <f t="shared" si="1"/>
      </c>
    </row>
    <row r="41" spans="1:7" s="62" customFormat="1" ht="13.5" customHeight="1">
      <c r="A41" s="258">
        <f t="shared" si="0"/>
      </c>
      <c r="B41" s="113"/>
      <c r="C41" s="67"/>
      <c r="D41" s="68"/>
      <c r="E41" s="67"/>
      <c r="F41" s="68"/>
      <c r="G41" s="259">
        <f t="shared" si="1"/>
      </c>
    </row>
    <row r="42" spans="1:7" s="62" customFormat="1" ht="13.5" customHeight="1">
      <c r="A42" s="258">
        <f t="shared" si="0"/>
      </c>
      <c r="B42" s="113"/>
      <c r="C42" s="67"/>
      <c r="D42" s="68"/>
      <c r="E42" s="67"/>
      <c r="F42" s="68"/>
      <c r="G42" s="259">
        <f t="shared" si="1"/>
      </c>
    </row>
    <row r="43" spans="1:7" s="62" customFormat="1" ht="13.5" customHeight="1">
      <c r="A43" s="258">
        <f t="shared" si="0"/>
      </c>
      <c r="B43" s="113"/>
      <c r="C43" s="67"/>
      <c r="D43" s="68"/>
      <c r="E43" s="67"/>
      <c r="F43" s="68"/>
      <c r="G43" s="259">
        <f t="shared" si="1"/>
      </c>
    </row>
    <row r="44" spans="1:7" s="62" customFormat="1" ht="13.5" customHeight="1">
      <c r="A44" s="258">
        <f t="shared" si="0"/>
      </c>
      <c r="B44" s="113"/>
      <c r="C44" s="67"/>
      <c r="D44" s="68"/>
      <c r="E44" s="67"/>
      <c r="F44" s="68"/>
      <c r="G44" s="259">
        <f t="shared" si="1"/>
      </c>
    </row>
    <row r="45" spans="1:7" s="62" customFormat="1" ht="13.5" customHeight="1">
      <c r="A45" s="258">
        <f t="shared" si="0"/>
      </c>
      <c r="B45" s="113"/>
      <c r="C45" s="67"/>
      <c r="D45" s="68"/>
      <c r="E45" s="67"/>
      <c r="F45" s="68"/>
      <c r="G45" s="259">
        <f t="shared" si="1"/>
      </c>
    </row>
    <row r="46" spans="1:7" s="62" customFormat="1" ht="13.5" customHeight="1">
      <c r="A46" s="258">
        <f t="shared" si="0"/>
      </c>
      <c r="B46" s="113"/>
      <c r="C46" s="67"/>
      <c r="D46" s="68"/>
      <c r="E46" s="67"/>
      <c r="F46" s="68"/>
      <c r="G46" s="259">
        <f t="shared" si="1"/>
      </c>
    </row>
    <row r="47" spans="1:7" s="62" customFormat="1" ht="13.5" customHeight="1">
      <c r="A47" s="258">
        <f t="shared" si="0"/>
      </c>
      <c r="B47" s="113"/>
      <c r="C47" s="67"/>
      <c r="D47" s="68"/>
      <c r="E47" s="67"/>
      <c r="F47" s="68"/>
      <c r="G47" s="259">
        <f t="shared" si="1"/>
      </c>
    </row>
    <row r="48" spans="1:7" s="62" customFormat="1" ht="13.5" customHeight="1">
      <c r="A48" s="258">
        <f t="shared" si="0"/>
      </c>
      <c r="B48" s="113"/>
      <c r="C48" s="67"/>
      <c r="D48" s="68"/>
      <c r="E48" s="67"/>
      <c r="F48" s="68"/>
      <c r="G48" s="259">
        <f t="shared" si="1"/>
      </c>
    </row>
    <row r="49" spans="1:7" s="62" customFormat="1" ht="13.5" customHeight="1">
      <c r="A49" s="258">
        <f t="shared" si="0"/>
      </c>
      <c r="B49" s="113"/>
      <c r="C49" s="67"/>
      <c r="D49" s="68"/>
      <c r="E49" s="67"/>
      <c r="F49" s="68"/>
      <c r="G49" s="259">
        <f t="shared" si="1"/>
      </c>
    </row>
    <row r="50" spans="1:7" s="62" customFormat="1" ht="13.5" customHeight="1">
      <c r="A50" s="258">
        <f t="shared" si="0"/>
      </c>
      <c r="B50" s="113"/>
      <c r="C50" s="67"/>
      <c r="D50" s="68"/>
      <c r="E50" s="67"/>
      <c r="F50" s="68"/>
      <c r="G50" s="259">
        <f t="shared" si="1"/>
      </c>
    </row>
    <row r="51" spans="1:7" s="62" customFormat="1" ht="13.5" customHeight="1" thickBot="1">
      <c r="A51" s="264" t="str">
        <f t="shared" si="0"/>
        <v>48.</v>
      </c>
      <c r="B51" s="118"/>
      <c r="C51" s="76"/>
      <c r="D51" s="77"/>
      <c r="E51" s="76"/>
      <c r="F51" s="77">
        <v>110</v>
      </c>
      <c r="G51" s="259">
        <f t="shared" si="1"/>
        <v>222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47" bestFit="1" customWidth="1"/>
    <col min="5" max="5" width="26.375" style="0" customWidth="1"/>
    <col min="6" max="6" width="9.75390625" style="47" customWidth="1"/>
    <col min="7" max="7" width="10.875" style="47" customWidth="1"/>
  </cols>
  <sheetData>
    <row r="1" ht="12.75">
      <c r="A1" t="s">
        <v>270</v>
      </c>
    </row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271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258" t="str">
        <f aca="true" t="shared" si="0" ref="A4:A51">IF(F4&gt;0,(ROW()-3)&amp;".","")</f>
        <v>1.</v>
      </c>
      <c r="B4" s="113">
        <v>9</v>
      </c>
      <c r="C4" t="s">
        <v>223</v>
      </c>
      <c r="D4" s="47">
        <v>2000</v>
      </c>
      <c r="E4" t="s">
        <v>122</v>
      </c>
      <c r="F4" s="68">
        <v>472</v>
      </c>
      <c r="G4" s="259">
        <f aca="true" t="shared" si="1" ref="G4:G51">IF(F4&gt;0,(INT(POWER(F4-210,1.41)*0.188807)),"")</f>
        <v>485</v>
      </c>
      <c r="H4" s="120" t="s">
        <v>50</v>
      </c>
      <c r="I4" s="121"/>
      <c r="J4" s="121"/>
      <c r="K4" s="121"/>
      <c r="L4" s="121"/>
    </row>
    <row r="5" spans="1:12" s="67" customFormat="1" ht="13.5" customHeight="1">
      <c r="A5" s="258" t="str">
        <f t="shared" si="0"/>
        <v>2.</v>
      </c>
      <c r="B5" s="113">
        <v>4</v>
      </c>
      <c r="C5" t="s">
        <v>262</v>
      </c>
      <c r="D5" s="47">
        <v>1999</v>
      </c>
      <c r="E5" t="s">
        <v>147</v>
      </c>
      <c r="F5" s="68">
        <v>455</v>
      </c>
      <c r="G5" s="259">
        <f t="shared" si="1"/>
        <v>441</v>
      </c>
      <c r="H5" s="121" t="s">
        <v>51</v>
      </c>
      <c r="I5" s="121"/>
      <c r="J5" s="121"/>
      <c r="K5" s="121"/>
      <c r="L5" s="121"/>
    </row>
    <row r="6" spans="1:12" s="67" customFormat="1" ht="13.5" customHeight="1">
      <c r="A6" s="258" t="str">
        <f t="shared" si="0"/>
        <v>3.</v>
      </c>
      <c r="B6" s="113">
        <v>10</v>
      </c>
      <c r="C6" t="s">
        <v>228</v>
      </c>
      <c r="D6" s="47">
        <v>1999</v>
      </c>
      <c r="E6" t="s">
        <v>122</v>
      </c>
      <c r="F6" s="68">
        <v>453</v>
      </c>
      <c r="G6" s="259">
        <f t="shared" si="1"/>
        <v>436</v>
      </c>
      <c r="H6" s="89" t="s">
        <v>46</v>
      </c>
      <c r="I6" s="89"/>
      <c r="J6" s="89"/>
      <c r="K6" s="89"/>
      <c r="L6" s="122"/>
    </row>
    <row r="7" spans="1:12" s="67" customFormat="1" ht="13.5" customHeight="1">
      <c r="A7" s="258" t="str">
        <f t="shared" si="0"/>
        <v>4.</v>
      </c>
      <c r="B7" s="113">
        <v>11</v>
      </c>
      <c r="C7" t="s">
        <v>268</v>
      </c>
      <c r="D7" s="47">
        <v>1999</v>
      </c>
      <c r="E7" t="s">
        <v>122</v>
      </c>
      <c r="F7" s="68">
        <v>433</v>
      </c>
      <c r="G7" s="259">
        <f t="shared" si="1"/>
        <v>386</v>
      </c>
      <c r="H7" s="261" t="s">
        <v>52</v>
      </c>
      <c r="I7" s="261"/>
      <c r="J7" s="261"/>
      <c r="K7" s="261"/>
      <c r="L7" s="122"/>
    </row>
    <row r="8" spans="1:12" s="67" customFormat="1" ht="13.5" customHeight="1">
      <c r="A8" s="258" t="str">
        <f t="shared" si="0"/>
        <v>5.</v>
      </c>
      <c r="B8" s="113">
        <v>1</v>
      </c>
      <c r="C8" t="s">
        <v>239</v>
      </c>
      <c r="D8" s="47" t="s">
        <v>240</v>
      </c>
      <c r="E8" t="s">
        <v>146</v>
      </c>
      <c r="F8" s="68">
        <v>428</v>
      </c>
      <c r="G8" s="259">
        <f t="shared" si="1"/>
        <v>374</v>
      </c>
      <c r="H8" s="261" t="s">
        <v>53</v>
      </c>
      <c r="I8" s="261"/>
      <c r="J8" s="261"/>
      <c r="K8" s="261"/>
      <c r="L8" s="122"/>
    </row>
    <row r="9" spans="1:12" s="67" customFormat="1" ht="13.5" customHeight="1">
      <c r="A9" s="258" t="str">
        <f t="shared" si="0"/>
        <v>6.</v>
      </c>
      <c r="B9" s="113">
        <v>2</v>
      </c>
      <c r="C9" t="s">
        <v>226</v>
      </c>
      <c r="D9" s="47" t="s">
        <v>227</v>
      </c>
      <c r="E9" t="s">
        <v>146</v>
      </c>
      <c r="F9" s="68">
        <v>417</v>
      </c>
      <c r="G9" s="259">
        <f t="shared" si="1"/>
        <v>347</v>
      </c>
      <c r="H9" s="89" t="s">
        <v>35</v>
      </c>
      <c r="I9" s="89"/>
      <c r="J9" s="89"/>
      <c r="K9" s="89"/>
      <c r="L9" s="122"/>
    </row>
    <row r="10" spans="1:7" s="67" customFormat="1" ht="13.5" customHeight="1">
      <c r="A10" s="258" t="str">
        <f t="shared" si="0"/>
        <v>7.</v>
      </c>
      <c r="B10" s="113">
        <v>5</v>
      </c>
      <c r="C10" t="s">
        <v>272</v>
      </c>
      <c r="D10" s="47">
        <v>1999</v>
      </c>
      <c r="E10" t="s">
        <v>147</v>
      </c>
      <c r="F10" s="68">
        <v>414</v>
      </c>
      <c r="G10" s="259">
        <f t="shared" si="1"/>
        <v>340</v>
      </c>
    </row>
    <row r="11" spans="1:7" s="67" customFormat="1" ht="13.5" customHeight="1">
      <c r="A11" s="258" t="str">
        <f t="shared" si="0"/>
        <v>8.</v>
      </c>
      <c r="B11" s="113">
        <v>3</v>
      </c>
      <c r="C11" t="s">
        <v>254</v>
      </c>
      <c r="D11" s="47" t="s">
        <v>255</v>
      </c>
      <c r="E11" t="s">
        <v>146</v>
      </c>
      <c r="F11" s="68">
        <v>389</v>
      </c>
      <c r="G11" s="259">
        <f t="shared" si="1"/>
        <v>283</v>
      </c>
    </row>
    <row r="12" spans="1:7" s="67" customFormat="1" ht="13.5" customHeight="1">
      <c r="A12" s="258" t="str">
        <f t="shared" si="0"/>
        <v>9.</v>
      </c>
      <c r="B12" s="113">
        <v>7</v>
      </c>
      <c r="C12" t="s">
        <v>249</v>
      </c>
      <c r="D12" s="47">
        <v>1999</v>
      </c>
      <c r="E12" t="s">
        <v>149</v>
      </c>
      <c r="F12" s="68">
        <v>342</v>
      </c>
      <c r="G12" s="259">
        <f t="shared" si="1"/>
        <v>184</v>
      </c>
    </row>
    <row r="13" spans="1:7" s="67" customFormat="1" ht="13.5" customHeight="1">
      <c r="A13" s="258" t="str">
        <f t="shared" si="0"/>
        <v>10.</v>
      </c>
      <c r="B13" s="113">
        <v>8</v>
      </c>
      <c r="C13" t="s">
        <v>250</v>
      </c>
      <c r="D13" s="47">
        <v>1999</v>
      </c>
      <c r="E13" t="s">
        <v>149</v>
      </c>
      <c r="F13" s="68">
        <v>304</v>
      </c>
      <c r="G13" s="259">
        <f t="shared" si="1"/>
        <v>114</v>
      </c>
    </row>
    <row r="14" spans="1:7" s="67" customFormat="1" ht="13.5" customHeight="1">
      <c r="A14" s="258" t="str">
        <f t="shared" si="0"/>
        <v>11.</v>
      </c>
      <c r="B14" s="113">
        <v>6</v>
      </c>
      <c r="C14" t="s">
        <v>273</v>
      </c>
      <c r="D14" s="47">
        <v>1998</v>
      </c>
      <c r="E14" t="s">
        <v>149</v>
      </c>
      <c r="F14" s="68">
        <v>291</v>
      </c>
      <c r="G14" s="259">
        <f t="shared" si="1"/>
        <v>92</v>
      </c>
    </row>
    <row r="15" spans="1:7" s="67" customFormat="1" ht="13.5" customHeight="1">
      <c r="A15" s="258">
        <f t="shared" si="0"/>
      </c>
      <c r="G15" s="259">
        <f t="shared" si="1"/>
      </c>
    </row>
    <row r="16" spans="1:7" s="67" customFormat="1" ht="13.5" customHeight="1">
      <c r="A16" s="258">
        <f t="shared" si="0"/>
      </c>
      <c r="B16" s="113"/>
      <c r="D16" s="68"/>
      <c r="F16" s="68"/>
      <c r="G16" s="259">
        <f t="shared" si="1"/>
      </c>
    </row>
    <row r="17" spans="1:7" s="67" customFormat="1" ht="13.5" customHeight="1">
      <c r="A17" s="258">
        <f t="shared" si="0"/>
      </c>
      <c r="B17" s="113"/>
      <c r="D17" s="68"/>
      <c r="F17" s="68"/>
      <c r="G17" s="259">
        <f t="shared" si="1"/>
      </c>
    </row>
    <row r="18" spans="1:7" s="67" customFormat="1" ht="13.5" customHeight="1">
      <c r="A18" s="258">
        <f t="shared" si="0"/>
      </c>
      <c r="B18" s="113"/>
      <c r="D18" s="68"/>
      <c r="F18" s="68"/>
      <c r="G18" s="259">
        <f t="shared" si="1"/>
      </c>
    </row>
    <row r="19" spans="1:7" s="67" customFormat="1" ht="13.5" customHeight="1">
      <c r="A19" s="258">
        <f t="shared" si="0"/>
      </c>
      <c r="B19" s="113"/>
      <c r="D19" s="68"/>
      <c r="F19" s="68"/>
      <c r="G19" s="259">
        <f t="shared" si="1"/>
      </c>
    </row>
    <row r="20" spans="1:7" s="67" customFormat="1" ht="13.5" customHeight="1">
      <c r="A20" s="258">
        <f t="shared" si="0"/>
      </c>
      <c r="B20" s="113"/>
      <c r="D20" s="68"/>
      <c r="F20" s="68"/>
      <c r="G20" s="259">
        <f t="shared" si="1"/>
      </c>
    </row>
    <row r="21" spans="1:7" s="67" customFormat="1" ht="13.5" customHeight="1">
      <c r="A21" s="258">
        <f t="shared" si="0"/>
      </c>
      <c r="B21" s="113"/>
      <c r="D21" s="68"/>
      <c r="F21" s="68"/>
      <c r="G21" s="259">
        <f t="shared" si="1"/>
      </c>
    </row>
    <row r="22" spans="1:7" s="67" customFormat="1" ht="13.5" customHeight="1">
      <c r="A22" s="258">
        <f t="shared" si="0"/>
      </c>
      <c r="B22" s="113"/>
      <c r="D22" s="68"/>
      <c r="F22" s="68"/>
      <c r="G22" s="259">
        <f t="shared" si="1"/>
      </c>
    </row>
    <row r="23" spans="1:7" s="67" customFormat="1" ht="13.5" customHeight="1">
      <c r="A23" s="258">
        <f t="shared" si="0"/>
      </c>
      <c r="B23" s="113"/>
      <c r="D23" s="68"/>
      <c r="F23" s="68"/>
      <c r="G23" s="259">
        <f t="shared" si="1"/>
      </c>
    </row>
    <row r="24" spans="1:7" s="67" customFormat="1" ht="13.5" customHeight="1">
      <c r="A24" s="258">
        <f t="shared" si="0"/>
      </c>
      <c r="B24" s="113"/>
      <c r="D24" s="68"/>
      <c r="F24" s="68"/>
      <c r="G24" s="259">
        <f t="shared" si="1"/>
      </c>
    </row>
    <row r="25" spans="1:7" s="67" customFormat="1" ht="13.5" customHeight="1">
      <c r="A25" s="258">
        <f t="shared" si="0"/>
      </c>
      <c r="B25" s="113"/>
      <c r="D25" s="68"/>
      <c r="F25" s="68"/>
      <c r="G25" s="259">
        <f t="shared" si="1"/>
      </c>
    </row>
    <row r="26" spans="1:7" s="67" customFormat="1" ht="13.5" customHeight="1">
      <c r="A26" s="258">
        <f t="shared" si="0"/>
      </c>
      <c r="B26" s="113"/>
      <c r="D26" s="68"/>
      <c r="F26" s="68"/>
      <c r="G26" s="259">
        <f t="shared" si="1"/>
      </c>
    </row>
    <row r="27" spans="1:7" s="67" customFormat="1" ht="13.5" customHeight="1">
      <c r="A27" s="258">
        <f t="shared" si="0"/>
      </c>
      <c r="B27" s="113"/>
      <c r="D27" s="68"/>
      <c r="F27" s="68"/>
      <c r="G27" s="259">
        <f t="shared" si="1"/>
      </c>
    </row>
    <row r="28" spans="1:7" s="67" customFormat="1" ht="13.5" customHeight="1">
      <c r="A28" s="258">
        <f t="shared" si="0"/>
      </c>
      <c r="B28" s="113"/>
      <c r="D28" s="68"/>
      <c r="F28" s="68"/>
      <c r="G28" s="259">
        <f t="shared" si="1"/>
      </c>
    </row>
    <row r="29" spans="1:7" s="67" customFormat="1" ht="13.5" customHeight="1">
      <c r="A29" s="258">
        <f t="shared" si="0"/>
      </c>
      <c r="B29" s="113"/>
      <c r="D29" s="68"/>
      <c r="F29" s="68"/>
      <c r="G29" s="259">
        <f t="shared" si="1"/>
      </c>
    </row>
    <row r="30" spans="1:7" s="67" customFormat="1" ht="13.5" customHeight="1">
      <c r="A30" s="258">
        <f t="shared" si="0"/>
      </c>
      <c r="B30" s="113"/>
      <c r="D30" s="68"/>
      <c r="F30" s="68"/>
      <c r="G30" s="259">
        <f t="shared" si="1"/>
      </c>
    </row>
    <row r="31" spans="1:7" s="67" customFormat="1" ht="13.5" customHeight="1">
      <c r="A31" s="258">
        <f t="shared" si="0"/>
      </c>
      <c r="B31" s="113"/>
      <c r="D31" s="68"/>
      <c r="F31" s="68"/>
      <c r="G31" s="259">
        <f t="shared" si="1"/>
      </c>
    </row>
    <row r="32" spans="1:7" s="67" customFormat="1" ht="13.5" customHeight="1">
      <c r="A32" s="258">
        <f t="shared" si="0"/>
      </c>
      <c r="B32" s="113"/>
      <c r="D32" s="68"/>
      <c r="F32" s="68"/>
      <c r="G32" s="259">
        <f t="shared" si="1"/>
      </c>
    </row>
    <row r="33" spans="1:7" s="67" customFormat="1" ht="13.5" customHeight="1">
      <c r="A33" s="258">
        <f t="shared" si="0"/>
      </c>
      <c r="B33" s="113"/>
      <c r="D33" s="68"/>
      <c r="F33" s="68"/>
      <c r="G33" s="259">
        <f t="shared" si="1"/>
      </c>
    </row>
    <row r="34" spans="1:7" s="67" customFormat="1" ht="13.5" customHeight="1">
      <c r="A34" s="263">
        <f t="shared" si="0"/>
      </c>
      <c r="B34" s="114"/>
      <c r="C34" s="72"/>
      <c r="D34" s="73"/>
      <c r="E34" s="72"/>
      <c r="F34" s="73"/>
      <c r="G34" s="259">
        <f t="shared" si="1"/>
      </c>
    </row>
    <row r="35" spans="1:7" s="67" customFormat="1" ht="13.5" customHeight="1">
      <c r="A35" s="258">
        <f t="shared" si="0"/>
      </c>
      <c r="B35" s="113"/>
      <c r="D35" s="68"/>
      <c r="F35" s="68"/>
      <c r="G35" s="259">
        <f t="shared" si="1"/>
      </c>
    </row>
    <row r="36" spans="1:7" s="67" customFormat="1" ht="13.5" customHeight="1">
      <c r="A36" s="258">
        <f t="shared" si="0"/>
      </c>
      <c r="B36" s="113"/>
      <c r="D36" s="68"/>
      <c r="F36" s="68"/>
      <c r="G36" s="259">
        <f t="shared" si="1"/>
      </c>
    </row>
    <row r="37" spans="1:7" s="67" customFormat="1" ht="13.5" customHeight="1">
      <c r="A37" s="258">
        <f t="shared" si="0"/>
      </c>
      <c r="B37" s="113"/>
      <c r="D37" s="68"/>
      <c r="F37" s="68"/>
      <c r="G37" s="259">
        <f t="shared" si="1"/>
      </c>
    </row>
    <row r="38" spans="1:7" s="67" customFormat="1" ht="13.5" customHeight="1">
      <c r="A38" s="258">
        <f t="shared" si="0"/>
      </c>
      <c r="B38" s="113"/>
      <c r="D38" s="68"/>
      <c r="F38" s="68"/>
      <c r="G38" s="259">
        <f t="shared" si="1"/>
      </c>
    </row>
    <row r="39" spans="1:7" s="67" customFormat="1" ht="13.5" customHeight="1">
      <c r="A39" s="258">
        <f t="shared" si="0"/>
      </c>
      <c r="B39" s="113"/>
      <c r="D39" s="68"/>
      <c r="F39" s="68"/>
      <c r="G39" s="259">
        <f t="shared" si="1"/>
      </c>
    </row>
    <row r="40" spans="1:7" s="67" customFormat="1" ht="13.5" customHeight="1">
      <c r="A40" s="258">
        <f t="shared" si="0"/>
      </c>
      <c r="B40" s="113"/>
      <c r="D40" s="68"/>
      <c r="F40" s="68"/>
      <c r="G40" s="259">
        <f t="shared" si="1"/>
      </c>
    </row>
    <row r="41" spans="1:7" s="67" customFormat="1" ht="13.5" customHeight="1">
      <c r="A41" s="258">
        <f t="shared" si="0"/>
      </c>
      <c r="B41" s="113"/>
      <c r="D41" s="68"/>
      <c r="F41" s="68"/>
      <c r="G41" s="259">
        <f t="shared" si="1"/>
      </c>
    </row>
    <row r="42" spans="1:7" s="67" customFormat="1" ht="13.5" customHeight="1">
      <c r="A42" s="258">
        <f t="shared" si="0"/>
      </c>
      <c r="B42" s="113"/>
      <c r="D42" s="68"/>
      <c r="F42" s="68"/>
      <c r="G42" s="259">
        <f t="shared" si="1"/>
      </c>
    </row>
    <row r="43" spans="1:7" s="67" customFormat="1" ht="13.5" customHeight="1">
      <c r="A43" s="258">
        <f t="shared" si="0"/>
      </c>
      <c r="B43" s="113"/>
      <c r="D43" s="68"/>
      <c r="F43" s="68"/>
      <c r="G43" s="259">
        <f t="shared" si="1"/>
      </c>
    </row>
    <row r="44" spans="1:7" s="67" customFormat="1" ht="13.5" customHeight="1">
      <c r="A44" s="258">
        <f t="shared" si="0"/>
      </c>
      <c r="B44" s="113"/>
      <c r="D44" s="68"/>
      <c r="F44" s="68"/>
      <c r="G44" s="259">
        <f t="shared" si="1"/>
      </c>
    </row>
    <row r="45" spans="1:7" s="67" customFormat="1" ht="13.5" customHeight="1">
      <c r="A45" s="258">
        <f t="shared" si="0"/>
      </c>
      <c r="B45" s="113"/>
      <c r="D45" s="68"/>
      <c r="F45" s="68"/>
      <c r="G45" s="259">
        <f t="shared" si="1"/>
      </c>
    </row>
    <row r="46" spans="1:7" s="67" customFormat="1" ht="13.5" customHeight="1">
      <c r="A46" s="258">
        <f t="shared" si="0"/>
      </c>
      <c r="B46" s="113"/>
      <c r="D46" s="68"/>
      <c r="F46" s="68"/>
      <c r="G46" s="259">
        <f t="shared" si="1"/>
      </c>
    </row>
    <row r="47" spans="1:7" s="67" customFormat="1" ht="13.5" customHeight="1">
      <c r="A47" s="258">
        <f t="shared" si="0"/>
      </c>
      <c r="B47" s="113"/>
      <c r="D47" s="68"/>
      <c r="F47" s="68"/>
      <c r="G47" s="259">
        <f t="shared" si="1"/>
      </c>
    </row>
    <row r="48" spans="1:7" s="67" customFormat="1" ht="13.5" customHeight="1">
      <c r="A48" s="258">
        <f t="shared" si="0"/>
      </c>
      <c r="B48" s="113"/>
      <c r="D48" s="68"/>
      <c r="F48" s="68"/>
      <c r="G48" s="259">
        <f t="shared" si="1"/>
      </c>
    </row>
    <row r="49" spans="1:7" s="67" customFormat="1" ht="13.5" customHeight="1">
      <c r="A49" s="258">
        <f t="shared" si="0"/>
      </c>
      <c r="B49" s="113"/>
      <c r="D49" s="68"/>
      <c r="F49" s="68"/>
      <c r="G49" s="259">
        <f t="shared" si="1"/>
      </c>
    </row>
    <row r="50" spans="1:7" s="67" customFormat="1" ht="13.5" customHeight="1">
      <c r="A50" s="258">
        <f t="shared" si="0"/>
      </c>
      <c r="B50" s="113"/>
      <c r="D50" s="68"/>
      <c r="F50" s="68"/>
      <c r="G50" s="259">
        <f t="shared" si="1"/>
      </c>
    </row>
    <row r="51" spans="1:7" s="67" customFormat="1" ht="13.5" customHeight="1">
      <c r="A51" s="263" t="str">
        <f t="shared" si="0"/>
        <v>48.</v>
      </c>
      <c r="B51" s="114"/>
      <c r="C51" s="72"/>
      <c r="D51" s="73"/>
      <c r="E51" s="72"/>
      <c r="F51" s="73">
        <v>555</v>
      </c>
      <c r="G51" s="259">
        <f t="shared" si="1"/>
        <v>715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47" bestFit="1" customWidth="1"/>
    <col min="5" max="5" width="26.375" style="0" customWidth="1"/>
    <col min="6" max="6" width="9.2539062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274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258" t="str">
        <f aca="true" t="shared" si="0" ref="A4:A51">IF(F4&gt;0,(ROW()-3)&amp;".","")</f>
        <v>1.</v>
      </c>
      <c r="B4">
        <v>10</v>
      </c>
      <c r="C4" t="s">
        <v>259</v>
      </c>
      <c r="D4" s="143">
        <v>1999</v>
      </c>
      <c r="E4" t="s">
        <v>122</v>
      </c>
      <c r="F4" s="96">
        <v>9.71</v>
      </c>
      <c r="G4" s="259">
        <f aca="true" t="shared" si="1" ref="G4:G51">IF(F4&gt;0,(INT(POWER(F4-1.5,1.05)*56.0211)),"")</f>
        <v>510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258" t="str">
        <f t="shared" si="0"/>
        <v>2.</v>
      </c>
      <c r="B5" s="113">
        <v>6</v>
      </c>
      <c r="C5" t="s">
        <v>275</v>
      </c>
      <c r="D5" s="47">
        <v>1999</v>
      </c>
      <c r="E5" t="s">
        <v>149</v>
      </c>
      <c r="F5" s="96">
        <v>8.94</v>
      </c>
      <c r="G5" s="259">
        <f t="shared" si="1"/>
        <v>460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258" t="str">
        <f t="shared" si="0"/>
        <v>3.</v>
      </c>
      <c r="B6" s="113">
        <v>2</v>
      </c>
      <c r="C6" t="s">
        <v>276</v>
      </c>
      <c r="D6" s="47" t="s">
        <v>277</v>
      </c>
      <c r="E6" t="s">
        <v>146</v>
      </c>
      <c r="F6" s="96">
        <v>8.5</v>
      </c>
      <c r="G6" s="259">
        <f t="shared" si="1"/>
        <v>432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258" t="str">
        <f t="shared" si="0"/>
        <v>4.</v>
      </c>
      <c r="B7" s="113">
        <v>1</v>
      </c>
      <c r="C7" t="s">
        <v>263</v>
      </c>
      <c r="D7" s="47" t="s">
        <v>264</v>
      </c>
      <c r="E7" t="s">
        <v>146</v>
      </c>
      <c r="F7" s="96">
        <v>8.31</v>
      </c>
      <c r="G7" s="259">
        <f t="shared" si="1"/>
        <v>419</v>
      </c>
      <c r="H7" s="261" t="s">
        <v>52</v>
      </c>
      <c r="I7" s="261"/>
      <c r="J7" s="261"/>
      <c r="K7" s="261"/>
      <c r="L7" s="122"/>
    </row>
    <row r="8" spans="1:12" s="62" customFormat="1" ht="13.5" customHeight="1">
      <c r="A8" s="258" t="str">
        <f t="shared" si="0"/>
        <v>5.</v>
      </c>
      <c r="B8" s="113">
        <v>4</v>
      </c>
      <c r="C8" t="s">
        <v>278</v>
      </c>
      <c r="D8" s="47">
        <v>1998</v>
      </c>
      <c r="E8" t="s">
        <v>147</v>
      </c>
      <c r="F8" s="96">
        <v>8.29</v>
      </c>
      <c r="G8" s="259">
        <f t="shared" si="1"/>
        <v>418</v>
      </c>
      <c r="H8" s="261" t="s">
        <v>53</v>
      </c>
      <c r="I8" s="261"/>
      <c r="J8" s="261"/>
      <c r="K8" s="261"/>
      <c r="L8" s="122"/>
    </row>
    <row r="9" spans="1:12" s="62" customFormat="1" ht="13.5" customHeight="1">
      <c r="A9" s="258" t="str">
        <f t="shared" si="0"/>
        <v>6.</v>
      </c>
      <c r="B9" s="113">
        <v>8</v>
      </c>
      <c r="C9" t="s">
        <v>279</v>
      </c>
      <c r="D9" s="47">
        <v>1998</v>
      </c>
      <c r="E9" t="s">
        <v>122</v>
      </c>
      <c r="F9" s="96">
        <v>8.27</v>
      </c>
      <c r="G9" s="259">
        <f t="shared" si="1"/>
        <v>417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258" t="str">
        <f t="shared" si="0"/>
        <v>7.</v>
      </c>
      <c r="B10" s="113">
        <v>3</v>
      </c>
      <c r="C10" t="s">
        <v>280</v>
      </c>
      <c r="D10" s="47" t="s">
        <v>281</v>
      </c>
      <c r="E10" t="s">
        <v>146</v>
      </c>
      <c r="F10" s="96">
        <v>7.99</v>
      </c>
      <c r="G10" s="259">
        <f t="shared" si="1"/>
        <v>399</v>
      </c>
    </row>
    <row r="11" spans="1:7" s="62" customFormat="1" ht="13.5" customHeight="1">
      <c r="A11" s="258" t="str">
        <f t="shared" si="0"/>
        <v>8.</v>
      </c>
      <c r="B11" s="113">
        <v>9</v>
      </c>
      <c r="C11" t="s">
        <v>282</v>
      </c>
      <c r="D11" s="47">
        <v>1998</v>
      </c>
      <c r="E11" t="s">
        <v>122</v>
      </c>
      <c r="F11" s="96">
        <v>7.82</v>
      </c>
      <c r="G11" s="259">
        <f t="shared" si="1"/>
        <v>388</v>
      </c>
    </row>
    <row r="12" spans="1:7" s="62" customFormat="1" ht="13.5" customHeight="1">
      <c r="A12" s="258" t="str">
        <f t="shared" si="0"/>
        <v>9.</v>
      </c>
      <c r="B12" s="113">
        <v>5</v>
      </c>
      <c r="C12" t="s">
        <v>283</v>
      </c>
      <c r="D12" s="47">
        <v>1998</v>
      </c>
      <c r="E12" t="s">
        <v>147</v>
      </c>
      <c r="F12" s="96">
        <v>6.76</v>
      </c>
      <c r="G12" s="259">
        <f t="shared" si="1"/>
        <v>320</v>
      </c>
    </row>
    <row r="13" spans="1:7" s="62" customFormat="1" ht="13.5" customHeight="1">
      <c r="A13" s="258" t="str">
        <f t="shared" si="0"/>
        <v>10.</v>
      </c>
      <c r="B13" s="113">
        <v>7</v>
      </c>
      <c r="C13" t="s">
        <v>266</v>
      </c>
      <c r="D13" s="47">
        <v>1999</v>
      </c>
      <c r="E13" t="s">
        <v>149</v>
      </c>
      <c r="F13" s="96">
        <v>6.53</v>
      </c>
      <c r="G13" s="259">
        <f t="shared" si="1"/>
        <v>305</v>
      </c>
    </row>
    <row r="14" spans="1:7" s="62" customFormat="1" ht="13.5" customHeight="1">
      <c r="A14" s="258">
        <f t="shared" si="0"/>
      </c>
      <c r="B14" s="113"/>
      <c r="C14" s="67"/>
      <c r="D14" s="68"/>
      <c r="E14" s="67"/>
      <c r="F14" s="96"/>
      <c r="G14" s="259">
        <f t="shared" si="1"/>
      </c>
    </row>
    <row r="15" spans="1:7" s="62" customFormat="1" ht="13.5" customHeight="1">
      <c r="A15" s="258">
        <f t="shared" si="0"/>
      </c>
      <c r="B15" s="113"/>
      <c r="C15" s="67"/>
      <c r="D15" s="68"/>
      <c r="E15" s="67"/>
      <c r="F15" s="96"/>
      <c r="G15" s="259">
        <f t="shared" si="1"/>
      </c>
    </row>
    <row r="16" spans="1:7" s="62" customFormat="1" ht="13.5" customHeight="1">
      <c r="A16" s="258">
        <f t="shared" si="0"/>
      </c>
      <c r="B16" s="113"/>
      <c r="C16" s="67"/>
      <c r="D16" s="68"/>
      <c r="E16" s="67"/>
      <c r="F16" s="96"/>
      <c r="G16" s="259">
        <f t="shared" si="1"/>
      </c>
    </row>
    <row r="17" spans="1:7" s="62" customFormat="1" ht="13.5" customHeight="1">
      <c r="A17" s="258">
        <f t="shared" si="0"/>
      </c>
      <c r="B17" s="113"/>
      <c r="C17" s="67"/>
      <c r="D17" s="68"/>
      <c r="E17" s="67"/>
      <c r="F17" s="96"/>
      <c r="G17" s="259">
        <f t="shared" si="1"/>
      </c>
    </row>
    <row r="18" spans="1:7" s="62" customFormat="1" ht="13.5" customHeight="1">
      <c r="A18" s="258">
        <f t="shared" si="0"/>
      </c>
      <c r="B18" s="113"/>
      <c r="C18" s="67"/>
      <c r="D18" s="68"/>
      <c r="E18" s="67"/>
      <c r="F18" s="96"/>
      <c r="G18" s="259">
        <f t="shared" si="1"/>
      </c>
    </row>
    <row r="19" spans="1:7" s="62" customFormat="1" ht="13.5" customHeight="1">
      <c r="A19" s="258">
        <f t="shared" si="0"/>
      </c>
      <c r="B19" s="113"/>
      <c r="C19" s="67"/>
      <c r="D19" s="68"/>
      <c r="E19" s="67"/>
      <c r="F19" s="96"/>
      <c r="G19" s="259">
        <f t="shared" si="1"/>
      </c>
    </row>
    <row r="20" spans="1:7" s="62" customFormat="1" ht="13.5" customHeight="1">
      <c r="A20" s="258">
        <f t="shared" si="0"/>
      </c>
      <c r="B20" s="113"/>
      <c r="C20" s="67"/>
      <c r="D20" s="68"/>
      <c r="E20" s="67"/>
      <c r="F20" s="96"/>
      <c r="G20" s="259">
        <f t="shared" si="1"/>
      </c>
    </row>
    <row r="21" spans="1:7" s="62" customFormat="1" ht="13.5" customHeight="1">
      <c r="A21" s="258">
        <f t="shared" si="0"/>
      </c>
      <c r="B21" s="113"/>
      <c r="C21" s="67"/>
      <c r="D21" s="68"/>
      <c r="E21" s="67"/>
      <c r="F21" s="96"/>
      <c r="G21" s="259">
        <f t="shared" si="1"/>
      </c>
    </row>
    <row r="22" spans="1:7" s="62" customFormat="1" ht="13.5" customHeight="1">
      <c r="A22" s="258">
        <f t="shared" si="0"/>
      </c>
      <c r="B22" s="113"/>
      <c r="C22" s="67"/>
      <c r="D22" s="68"/>
      <c r="E22" s="67"/>
      <c r="F22" s="96"/>
      <c r="G22" s="259">
        <f t="shared" si="1"/>
      </c>
    </row>
    <row r="23" spans="1:7" s="62" customFormat="1" ht="13.5" customHeight="1">
      <c r="A23" s="258">
        <f t="shared" si="0"/>
      </c>
      <c r="B23" s="113"/>
      <c r="C23" s="67"/>
      <c r="D23" s="68"/>
      <c r="E23" s="67"/>
      <c r="F23" s="96"/>
      <c r="G23" s="259">
        <f t="shared" si="1"/>
      </c>
    </row>
    <row r="24" spans="1:7" s="62" customFormat="1" ht="13.5" customHeight="1">
      <c r="A24" s="258">
        <f t="shared" si="0"/>
      </c>
      <c r="B24" s="113"/>
      <c r="C24" s="67"/>
      <c r="D24" s="68"/>
      <c r="E24" s="67"/>
      <c r="F24" s="96"/>
      <c r="G24" s="259">
        <f t="shared" si="1"/>
      </c>
    </row>
    <row r="25" spans="1:7" s="62" customFormat="1" ht="13.5" customHeight="1">
      <c r="A25" s="258">
        <f t="shared" si="0"/>
      </c>
      <c r="B25" s="113"/>
      <c r="C25" s="67"/>
      <c r="D25" s="68"/>
      <c r="E25" s="67"/>
      <c r="F25" s="96"/>
      <c r="G25" s="259">
        <f t="shared" si="1"/>
      </c>
    </row>
    <row r="26" spans="1:7" s="62" customFormat="1" ht="13.5" customHeight="1">
      <c r="A26" s="258">
        <f t="shared" si="0"/>
      </c>
      <c r="B26" s="113"/>
      <c r="C26" s="67"/>
      <c r="D26" s="68"/>
      <c r="E26" s="67"/>
      <c r="F26" s="96"/>
      <c r="G26" s="259">
        <f t="shared" si="1"/>
      </c>
    </row>
    <row r="27" spans="1:7" s="62" customFormat="1" ht="13.5" customHeight="1">
      <c r="A27" s="258">
        <f t="shared" si="0"/>
      </c>
      <c r="B27" s="113"/>
      <c r="C27" s="67"/>
      <c r="D27" s="68"/>
      <c r="E27" s="67"/>
      <c r="F27" s="96"/>
      <c r="G27" s="259">
        <f t="shared" si="1"/>
      </c>
    </row>
    <row r="28" spans="1:7" s="62" customFormat="1" ht="13.5" customHeight="1">
      <c r="A28" s="258">
        <f t="shared" si="0"/>
      </c>
      <c r="B28" s="113"/>
      <c r="C28" s="67"/>
      <c r="D28" s="68"/>
      <c r="E28" s="67"/>
      <c r="F28" s="96"/>
      <c r="G28" s="259">
        <f t="shared" si="1"/>
      </c>
    </row>
    <row r="29" spans="1:7" s="62" customFormat="1" ht="13.5" customHeight="1">
      <c r="A29" s="258">
        <f t="shared" si="0"/>
      </c>
      <c r="B29" s="113"/>
      <c r="C29" s="67"/>
      <c r="D29" s="68"/>
      <c r="E29" s="67"/>
      <c r="F29" s="96"/>
      <c r="G29" s="259">
        <f t="shared" si="1"/>
      </c>
    </row>
    <row r="30" spans="1:7" s="62" customFormat="1" ht="13.5" customHeight="1">
      <c r="A30" s="258">
        <f t="shared" si="0"/>
      </c>
      <c r="B30" s="113"/>
      <c r="C30" s="67"/>
      <c r="D30" s="68"/>
      <c r="E30" s="67"/>
      <c r="F30" s="96"/>
      <c r="G30" s="259">
        <f t="shared" si="1"/>
      </c>
    </row>
    <row r="31" spans="1:7" s="62" customFormat="1" ht="13.5" customHeight="1">
      <c r="A31" s="258">
        <f t="shared" si="0"/>
      </c>
      <c r="B31" s="113"/>
      <c r="C31" s="67"/>
      <c r="D31" s="68"/>
      <c r="E31" s="67"/>
      <c r="F31" s="96"/>
      <c r="G31" s="259">
        <f t="shared" si="1"/>
      </c>
    </row>
    <row r="32" spans="1:7" s="62" customFormat="1" ht="13.5" customHeight="1">
      <c r="A32" s="258">
        <f t="shared" si="0"/>
      </c>
      <c r="B32" s="113"/>
      <c r="C32" s="67"/>
      <c r="D32" s="68"/>
      <c r="E32" s="67"/>
      <c r="F32" s="96"/>
      <c r="G32" s="259">
        <f t="shared" si="1"/>
      </c>
    </row>
    <row r="33" spans="1:7" s="62" customFormat="1" ht="13.5" customHeight="1">
      <c r="A33" s="258">
        <f t="shared" si="0"/>
      </c>
      <c r="B33" s="113"/>
      <c r="C33" s="67"/>
      <c r="D33" s="68"/>
      <c r="E33" s="67"/>
      <c r="F33" s="96"/>
      <c r="G33" s="259">
        <f t="shared" si="1"/>
      </c>
    </row>
    <row r="34" spans="1:7" s="62" customFormat="1" ht="13.5" customHeight="1">
      <c r="A34" s="263">
        <f t="shared" si="0"/>
      </c>
      <c r="B34" s="114"/>
      <c r="C34" s="72"/>
      <c r="D34" s="73"/>
      <c r="E34" s="72"/>
      <c r="F34" s="97"/>
      <c r="G34" s="259">
        <f t="shared" si="1"/>
      </c>
    </row>
    <row r="35" spans="1:7" s="62" customFormat="1" ht="13.5" customHeight="1">
      <c r="A35" s="258">
        <f t="shared" si="0"/>
      </c>
      <c r="B35" s="113"/>
      <c r="C35" s="67"/>
      <c r="D35" s="68"/>
      <c r="E35" s="67"/>
      <c r="F35" s="96"/>
      <c r="G35" s="259">
        <f t="shared" si="1"/>
      </c>
    </row>
    <row r="36" spans="1:7" s="62" customFormat="1" ht="13.5" customHeight="1">
      <c r="A36" s="258">
        <f t="shared" si="0"/>
      </c>
      <c r="B36" s="113"/>
      <c r="C36" s="67"/>
      <c r="D36" s="68"/>
      <c r="E36" s="67"/>
      <c r="F36" s="96"/>
      <c r="G36" s="259">
        <f t="shared" si="1"/>
      </c>
    </row>
    <row r="37" spans="1:7" s="62" customFormat="1" ht="13.5" customHeight="1">
      <c r="A37" s="258">
        <f t="shared" si="0"/>
      </c>
      <c r="B37" s="113"/>
      <c r="C37" s="67"/>
      <c r="D37" s="68"/>
      <c r="E37" s="67"/>
      <c r="F37" s="96"/>
      <c r="G37" s="259">
        <f t="shared" si="1"/>
      </c>
    </row>
    <row r="38" spans="1:7" s="62" customFormat="1" ht="13.5" customHeight="1">
      <c r="A38" s="258">
        <f t="shared" si="0"/>
      </c>
      <c r="B38" s="113"/>
      <c r="C38" s="67"/>
      <c r="D38" s="68"/>
      <c r="E38" s="67"/>
      <c r="F38" s="96"/>
      <c r="G38" s="259">
        <f t="shared" si="1"/>
      </c>
    </row>
    <row r="39" spans="1:7" s="62" customFormat="1" ht="13.5" customHeight="1">
      <c r="A39" s="258">
        <f t="shared" si="0"/>
      </c>
      <c r="B39" s="113"/>
      <c r="C39" s="67"/>
      <c r="D39" s="68"/>
      <c r="E39" s="67"/>
      <c r="F39" s="96"/>
      <c r="G39" s="259">
        <f t="shared" si="1"/>
      </c>
    </row>
    <row r="40" spans="1:7" s="62" customFormat="1" ht="13.5" customHeight="1">
      <c r="A40" s="258">
        <f t="shared" si="0"/>
      </c>
      <c r="B40" s="113"/>
      <c r="C40" s="67"/>
      <c r="D40" s="68"/>
      <c r="E40" s="67"/>
      <c r="F40" s="96"/>
      <c r="G40" s="259">
        <f t="shared" si="1"/>
      </c>
    </row>
    <row r="41" spans="1:7" s="62" customFormat="1" ht="13.5" customHeight="1">
      <c r="A41" s="258">
        <f t="shared" si="0"/>
      </c>
      <c r="B41" s="113"/>
      <c r="C41" s="67"/>
      <c r="D41" s="68"/>
      <c r="E41" s="67"/>
      <c r="F41" s="96"/>
      <c r="G41" s="259">
        <f t="shared" si="1"/>
      </c>
    </row>
    <row r="42" spans="1:7" s="62" customFormat="1" ht="13.5" customHeight="1">
      <c r="A42" s="258">
        <f t="shared" si="0"/>
      </c>
      <c r="B42" s="113"/>
      <c r="C42" s="67"/>
      <c r="D42" s="68"/>
      <c r="E42" s="67"/>
      <c r="F42" s="96"/>
      <c r="G42" s="259">
        <f t="shared" si="1"/>
      </c>
    </row>
    <row r="43" spans="1:7" s="62" customFormat="1" ht="13.5" customHeight="1">
      <c r="A43" s="258">
        <f t="shared" si="0"/>
      </c>
      <c r="B43" s="113"/>
      <c r="C43" s="67"/>
      <c r="D43" s="68"/>
      <c r="E43" s="67"/>
      <c r="F43" s="96"/>
      <c r="G43" s="259">
        <f t="shared" si="1"/>
      </c>
    </row>
    <row r="44" spans="1:7" s="62" customFormat="1" ht="13.5" customHeight="1">
      <c r="A44" s="258">
        <f t="shared" si="0"/>
      </c>
      <c r="B44" s="113"/>
      <c r="C44" s="67"/>
      <c r="D44" s="68"/>
      <c r="E44" s="67"/>
      <c r="F44" s="96"/>
      <c r="G44" s="259">
        <f t="shared" si="1"/>
      </c>
    </row>
    <row r="45" spans="1:7" s="62" customFormat="1" ht="13.5" customHeight="1">
      <c r="A45" s="258">
        <f t="shared" si="0"/>
      </c>
      <c r="B45" s="113"/>
      <c r="C45" s="67"/>
      <c r="D45" s="68"/>
      <c r="E45" s="67"/>
      <c r="F45" s="96"/>
      <c r="G45" s="259">
        <f t="shared" si="1"/>
      </c>
    </row>
    <row r="46" spans="1:7" s="62" customFormat="1" ht="13.5" customHeight="1">
      <c r="A46" s="258">
        <f t="shared" si="0"/>
      </c>
      <c r="B46" s="113"/>
      <c r="C46" s="67"/>
      <c r="D46" s="68"/>
      <c r="E46" s="67"/>
      <c r="F46" s="96"/>
      <c r="G46" s="259">
        <f t="shared" si="1"/>
      </c>
    </row>
    <row r="47" spans="1:7" s="62" customFormat="1" ht="13.5" customHeight="1">
      <c r="A47" s="258">
        <f t="shared" si="0"/>
      </c>
      <c r="B47" s="113"/>
      <c r="C47" s="67"/>
      <c r="D47" s="68"/>
      <c r="E47" s="67"/>
      <c r="F47" s="96"/>
      <c r="G47" s="259">
        <f t="shared" si="1"/>
      </c>
    </row>
    <row r="48" spans="1:7" s="62" customFormat="1" ht="13.5" customHeight="1">
      <c r="A48" s="258">
        <f t="shared" si="0"/>
      </c>
      <c r="B48" s="113"/>
      <c r="C48" s="67"/>
      <c r="D48" s="68"/>
      <c r="E48" s="67"/>
      <c r="F48" s="96"/>
      <c r="G48" s="259">
        <f t="shared" si="1"/>
      </c>
    </row>
    <row r="49" spans="1:7" s="62" customFormat="1" ht="13.5" customHeight="1">
      <c r="A49" s="258">
        <f t="shared" si="0"/>
      </c>
      <c r="B49" s="113"/>
      <c r="C49" s="67"/>
      <c r="D49" s="68"/>
      <c r="E49" s="67"/>
      <c r="F49" s="96"/>
      <c r="G49" s="259">
        <f t="shared" si="1"/>
      </c>
    </row>
    <row r="50" spans="1:7" s="62" customFormat="1" ht="13.5" customHeight="1">
      <c r="A50" s="258">
        <f t="shared" si="0"/>
      </c>
      <c r="B50" s="113"/>
      <c r="C50" s="67"/>
      <c r="D50" s="68"/>
      <c r="E50" s="67"/>
      <c r="F50" s="96"/>
      <c r="G50" s="259">
        <f t="shared" si="1"/>
      </c>
    </row>
    <row r="51" spans="1:7" s="62" customFormat="1" ht="13.5" customHeight="1" thickBot="1">
      <c r="A51" s="264" t="str">
        <f t="shared" si="0"/>
        <v>48.</v>
      </c>
      <c r="B51" s="118"/>
      <c r="C51" s="76"/>
      <c r="D51" s="77"/>
      <c r="E51" s="76"/>
      <c r="F51" s="98">
        <v>8.5</v>
      </c>
      <c r="G51" s="259">
        <f t="shared" si="1"/>
        <v>432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47" customWidth="1"/>
    <col min="5" max="5" width="1.00390625" style="47" customWidth="1"/>
    <col min="6" max="6" width="5.00390625" style="101" customWidth="1"/>
    <col min="7" max="7" width="8.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9"/>
      <c r="G2" s="58" t="s">
        <v>284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100"/>
      <c r="G3" s="61" t="s">
        <v>32</v>
      </c>
    </row>
    <row r="4" spans="1:12" s="62" customFormat="1" ht="18" customHeight="1">
      <c r="A4" s="258" t="str">
        <f aca="true" t="shared" si="0" ref="A4:A34">IF(D4&gt;0,(ROW()-3)&amp;".","")</f>
        <v>1.</v>
      </c>
      <c r="B4" s="67" t="s">
        <v>285</v>
      </c>
      <c r="C4" s="67" t="s">
        <v>286</v>
      </c>
      <c r="D4" s="107">
        <v>2</v>
      </c>
      <c r="E4" s="253" t="str">
        <f aca="true" t="shared" si="1" ref="E4:E34">IF(F4=0,"",":")</f>
        <v>:</v>
      </c>
      <c r="F4" s="85">
        <v>50.1</v>
      </c>
      <c r="G4" s="268">
        <f aca="true" t="shared" si="2" ref="G4:G34">IF(F4&lt;&gt;"",(INT(POWER(305.5-(60*D4+F4),1.85)*0.08713)),"")</f>
        <v>765</v>
      </c>
      <c r="H4" s="120" t="s">
        <v>50</v>
      </c>
      <c r="I4" s="121"/>
      <c r="J4" s="121"/>
      <c r="K4" s="121"/>
      <c r="L4" s="121"/>
    </row>
    <row r="5" spans="1:12" s="62" customFormat="1" ht="18" customHeight="1">
      <c r="A5" s="258" t="str">
        <f t="shared" si="0"/>
        <v>2.</v>
      </c>
      <c r="B5" s="67" t="s">
        <v>188</v>
      </c>
      <c r="C5" s="67" t="s">
        <v>287</v>
      </c>
      <c r="D5" s="105">
        <v>2</v>
      </c>
      <c r="E5" s="253" t="str">
        <f t="shared" si="1"/>
        <v>:</v>
      </c>
      <c r="F5" s="102">
        <v>51.3</v>
      </c>
      <c r="G5" s="268">
        <f t="shared" si="2"/>
        <v>752</v>
      </c>
      <c r="H5" s="121" t="s">
        <v>51</v>
      </c>
      <c r="I5" s="121"/>
      <c r="J5" s="121"/>
      <c r="K5" s="121"/>
      <c r="L5" s="121"/>
    </row>
    <row r="6" spans="1:12" s="62" customFormat="1" ht="18" customHeight="1">
      <c r="A6" s="258" t="str">
        <f t="shared" si="0"/>
        <v>3.</v>
      </c>
      <c r="B6" s="67" t="s">
        <v>189</v>
      </c>
      <c r="C6" s="67" t="s">
        <v>288</v>
      </c>
      <c r="D6" s="105">
        <v>2</v>
      </c>
      <c r="E6" s="253" t="str">
        <f t="shared" si="1"/>
        <v>:</v>
      </c>
      <c r="F6" s="102">
        <v>57.7</v>
      </c>
      <c r="G6" s="268">
        <f t="shared" si="2"/>
        <v>687</v>
      </c>
      <c r="H6" s="89" t="s">
        <v>46</v>
      </c>
      <c r="I6" s="89"/>
      <c r="J6" s="89"/>
      <c r="K6" s="89"/>
      <c r="L6" s="122"/>
    </row>
    <row r="7" spans="1:12" s="62" customFormat="1" ht="18" customHeight="1">
      <c r="A7" s="258" t="str">
        <f t="shared" si="0"/>
        <v>4.</v>
      </c>
      <c r="B7" s="67" t="s">
        <v>289</v>
      </c>
      <c r="C7" s="67" t="s">
        <v>290</v>
      </c>
      <c r="D7" s="105">
        <v>3</v>
      </c>
      <c r="E7" s="253" t="str">
        <f t="shared" si="1"/>
        <v>:</v>
      </c>
      <c r="F7" s="102">
        <v>1</v>
      </c>
      <c r="G7" s="268">
        <f t="shared" si="2"/>
        <v>654</v>
      </c>
      <c r="H7" s="261" t="s">
        <v>52</v>
      </c>
      <c r="I7" s="261"/>
      <c r="J7" s="261"/>
      <c r="K7" s="261"/>
      <c r="L7" s="122"/>
    </row>
    <row r="8" spans="1:12" s="62" customFormat="1" ht="18" customHeight="1">
      <c r="A8" s="258" t="str">
        <f t="shared" si="0"/>
        <v>5.</v>
      </c>
      <c r="B8" s="67" t="s">
        <v>291</v>
      </c>
      <c r="C8" s="67" t="s">
        <v>292</v>
      </c>
      <c r="D8" s="105">
        <v>3</v>
      </c>
      <c r="E8" s="253" t="str">
        <f t="shared" si="1"/>
        <v>:</v>
      </c>
      <c r="F8" s="102">
        <v>1.3</v>
      </c>
      <c r="G8" s="268">
        <f t="shared" si="2"/>
        <v>652</v>
      </c>
      <c r="H8" s="261" t="s">
        <v>53</v>
      </c>
      <c r="I8" s="261"/>
      <c r="J8" s="261"/>
      <c r="K8" s="261"/>
      <c r="L8" s="122"/>
    </row>
    <row r="9" spans="1:12" s="62" customFormat="1" ht="18" customHeight="1">
      <c r="A9" s="258" t="str">
        <f t="shared" si="0"/>
        <v>6.</v>
      </c>
      <c r="B9" s="67" t="s">
        <v>149</v>
      </c>
      <c r="C9" s="67" t="s">
        <v>293</v>
      </c>
      <c r="D9" s="105">
        <v>3</v>
      </c>
      <c r="E9" s="253" t="str">
        <f t="shared" si="1"/>
        <v>:</v>
      </c>
      <c r="F9" s="102">
        <v>13.9</v>
      </c>
      <c r="G9" s="268">
        <f t="shared" si="2"/>
        <v>534</v>
      </c>
      <c r="H9" s="89" t="s">
        <v>35</v>
      </c>
      <c r="I9" s="89"/>
      <c r="J9" s="89"/>
      <c r="K9" s="89"/>
      <c r="L9" s="122"/>
    </row>
    <row r="10" spans="1:7" s="62" customFormat="1" ht="18" customHeight="1">
      <c r="A10" s="258">
        <f t="shared" si="0"/>
      </c>
      <c r="D10" s="67"/>
      <c r="E10" s="253">
        <f t="shared" si="1"/>
      </c>
      <c r="F10" s="102"/>
      <c r="G10" s="268">
        <f t="shared" si="2"/>
      </c>
    </row>
    <row r="11" spans="1:7" s="62" customFormat="1" ht="18" customHeight="1">
      <c r="A11" s="258">
        <f t="shared" si="0"/>
      </c>
      <c r="B11" s="109"/>
      <c r="C11" s="67"/>
      <c r="D11" s="68"/>
      <c r="E11" s="253">
        <f t="shared" si="1"/>
      </c>
      <c r="F11" s="102"/>
      <c r="G11" s="268">
        <f t="shared" si="2"/>
      </c>
    </row>
    <row r="12" spans="1:7" s="62" customFormat="1" ht="18" customHeight="1">
      <c r="A12" s="258">
        <f t="shared" si="0"/>
      </c>
      <c r="B12" s="109"/>
      <c r="C12" s="67"/>
      <c r="D12" s="68"/>
      <c r="E12" s="253">
        <f t="shared" si="1"/>
      </c>
      <c r="F12" s="102"/>
      <c r="G12" s="268">
        <f t="shared" si="2"/>
      </c>
    </row>
    <row r="13" spans="1:7" s="62" customFormat="1" ht="18" customHeight="1">
      <c r="A13" s="258">
        <f t="shared" si="0"/>
      </c>
      <c r="B13" s="109"/>
      <c r="C13" s="67"/>
      <c r="D13" s="68"/>
      <c r="E13" s="253">
        <f t="shared" si="1"/>
      </c>
      <c r="F13" s="102"/>
      <c r="G13" s="268">
        <f t="shared" si="2"/>
      </c>
    </row>
    <row r="14" spans="1:7" s="62" customFormat="1" ht="18" customHeight="1">
      <c r="A14" s="258">
        <f t="shared" si="0"/>
      </c>
      <c r="B14" s="109"/>
      <c r="C14" s="67"/>
      <c r="D14" s="68"/>
      <c r="E14" s="253">
        <f t="shared" si="1"/>
      </c>
      <c r="F14" s="102"/>
      <c r="G14" s="268">
        <f t="shared" si="2"/>
      </c>
    </row>
    <row r="15" spans="1:7" s="62" customFormat="1" ht="18" customHeight="1">
      <c r="A15" s="258">
        <f t="shared" si="0"/>
      </c>
      <c r="B15" s="109"/>
      <c r="C15" s="67"/>
      <c r="D15" s="68"/>
      <c r="E15" s="253">
        <f t="shared" si="1"/>
      </c>
      <c r="F15" s="102"/>
      <c r="G15" s="268">
        <f t="shared" si="2"/>
      </c>
    </row>
    <row r="16" spans="1:7" s="62" customFormat="1" ht="18" customHeight="1">
      <c r="A16" s="258">
        <f t="shared" si="0"/>
      </c>
      <c r="B16" s="109"/>
      <c r="C16" s="67"/>
      <c r="D16" s="68"/>
      <c r="E16" s="253">
        <f t="shared" si="1"/>
      </c>
      <c r="F16" s="102"/>
      <c r="G16" s="268">
        <f t="shared" si="2"/>
      </c>
    </row>
    <row r="17" spans="1:7" s="62" customFormat="1" ht="18" customHeight="1">
      <c r="A17" s="258">
        <f t="shared" si="0"/>
      </c>
      <c r="B17" s="109"/>
      <c r="C17" s="67"/>
      <c r="D17" s="68"/>
      <c r="E17" s="253">
        <f t="shared" si="1"/>
      </c>
      <c r="F17" s="102"/>
      <c r="G17" s="268">
        <f t="shared" si="2"/>
      </c>
    </row>
    <row r="18" spans="1:7" s="62" customFormat="1" ht="18" customHeight="1">
      <c r="A18" s="258">
        <f t="shared" si="0"/>
      </c>
      <c r="B18" s="109"/>
      <c r="C18" s="67"/>
      <c r="D18" s="68"/>
      <c r="E18" s="253">
        <f t="shared" si="1"/>
      </c>
      <c r="F18" s="102"/>
      <c r="G18" s="268">
        <f t="shared" si="2"/>
      </c>
    </row>
    <row r="19" spans="1:7" s="62" customFormat="1" ht="18" customHeight="1">
      <c r="A19" s="258">
        <f t="shared" si="0"/>
      </c>
      <c r="B19" s="109"/>
      <c r="C19" s="67"/>
      <c r="D19" s="68"/>
      <c r="E19" s="253">
        <f t="shared" si="1"/>
      </c>
      <c r="F19" s="102"/>
      <c r="G19" s="268">
        <f t="shared" si="2"/>
      </c>
    </row>
    <row r="20" spans="1:7" s="62" customFormat="1" ht="18" customHeight="1">
      <c r="A20" s="258">
        <f t="shared" si="0"/>
      </c>
      <c r="B20" s="109"/>
      <c r="C20" s="67"/>
      <c r="D20" s="68"/>
      <c r="E20" s="253">
        <f t="shared" si="1"/>
      </c>
      <c r="F20" s="102"/>
      <c r="G20" s="268">
        <f t="shared" si="2"/>
      </c>
    </row>
    <row r="21" spans="1:7" s="62" customFormat="1" ht="18" customHeight="1">
      <c r="A21" s="258">
        <f t="shared" si="0"/>
      </c>
      <c r="B21" s="109"/>
      <c r="C21" s="67"/>
      <c r="D21" s="68"/>
      <c r="E21" s="253">
        <f t="shared" si="1"/>
      </c>
      <c r="F21" s="102"/>
      <c r="G21" s="268">
        <f t="shared" si="2"/>
      </c>
    </row>
    <row r="22" spans="1:7" s="62" customFormat="1" ht="18" customHeight="1">
      <c r="A22" s="258">
        <f t="shared" si="0"/>
      </c>
      <c r="B22" s="109"/>
      <c r="C22" s="67"/>
      <c r="D22" s="68"/>
      <c r="E22" s="253">
        <f t="shared" si="1"/>
      </c>
      <c r="F22" s="102"/>
      <c r="G22" s="268">
        <f t="shared" si="2"/>
      </c>
    </row>
    <row r="23" spans="1:7" s="62" customFormat="1" ht="18" customHeight="1">
      <c r="A23" s="258">
        <f t="shared" si="0"/>
      </c>
      <c r="B23" s="109"/>
      <c r="C23" s="67"/>
      <c r="D23" s="68"/>
      <c r="E23" s="253">
        <f t="shared" si="1"/>
      </c>
      <c r="F23" s="102"/>
      <c r="G23" s="268">
        <f t="shared" si="2"/>
      </c>
    </row>
    <row r="24" spans="1:7" s="62" customFormat="1" ht="18" customHeight="1">
      <c r="A24" s="258">
        <f t="shared" si="0"/>
      </c>
      <c r="B24" s="109"/>
      <c r="C24" s="67"/>
      <c r="D24" s="68"/>
      <c r="E24" s="253">
        <f t="shared" si="1"/>
      </c>
      <c r="F24" s="102"/>
      <c r="G24" s="268">
        <f t="shared" si="2"/>
      </c>
    </row>
    <row r="25" spans="1:7" s="62" customFormat="1" ht="18" customHeight="1">
      <c r="A25" s="258">
        <f t="shared" si="0"/>
      </c>
      <c r="B25" s="109"/>
      <c r="C25" s="67"/>
      <c r="D25" s="68"/>
      <c r="E25" s="253">
        <f t="shared" si="1"/>
      </c>
      <c r="F25" s="102"/>
      <c r="G25" s="268">
        <f t="shared" si="2"/>
      </c>
    </row>
    <row r="26" spans="1:7" s="62" customFormat="1" ht="18" customHeight="1">
      <c r="A26" s="258">
        <f t="shared" si="0"/>
      </c>
      <c r="B26" s="109"/>
      <c r="C26" s="67"/>
      <c r="D26" s="68"/>
      <c r="E26" s="253">
        <f t="shared" si="1"/>
      </c>
      <c r="F26" s="102"/>
      <c r="G26" s="268">
        <f t="shared" si="2"/>
      </c>
    </row>
    <row r="27" spans="1:7" s="62" customFormat="1" ht="18" customHeight="1">
      <c r="A27" s="258">
        <f t="shared" si="0"/>
      </c>
      <c r="B27" s="109"/>
      <c r="C27" s="67"/>
      <c r="D27" s="68"/>
      <c r="E27" s="253">
        <f t="shared" si="1"/>
      </c>
      <c r="F27" s="102"/>
      <c r="G27" s="268">
        <f t="shared" si="2"/>
      </c>
    </row>
    <row r="28" spans="1:7" s="62" customFormat="1" ht="18" customHeight="1">
      <c r="A28" s="258">
        <f t="shared" si="0"/>
      </c>
      <c r="B28" s="109"/>
      <c r="C28" s="67"/>
      <c r="D28" s="68"/>
      <c r="E28" s="253">
        <f t="shared" si="1"/>
      </c>
      <c r="F28" s="102"/>
      <c r="G28" s="268">
        <f t="shared" si="2"/>
      </c>
    </row>
    <row r="29" spans="1:7" s="62" customFormat="1" ht="18" customHeight="1">
      <c r="A29" s="258">
        <f t="shared" si="0"/>
      </c>
      <c r="B29" s="109"/>
      <c r="C29" s="67"/>
      <c r="D29" s="68"/>
      <c r="E29" s="253">
        <f t="shared" si="1"/>
      </c>
      <c r="F29" s="102"/>
      <c r="G29" s="268">
        <f t="shared" si="2"/>
      </c>
    </row>
    <row r="30" spans="1:7" s="62" customFormat="1" ht="18" customHeight="1">
      <c r="A30" s="258">
        <f t="shared" si="0"/>
      </c>
      <c r="B30" s="109"/>
      <c r="C30" s="67"/>
      <c r="D30" s="68"/>
      <c r="E30" s="253">
        <f t="shared" si="1"/>
      </c>
      <c r="F30" s="102"/>
      <c r="G30" s="268">
        <f t="shared" si="2"/>
      </c>
    </row>
    <row r="31" spans="1:7" s="62" customFormat="1" ht="18" customHeight="1">
      <c r="A31" s="258">
        <f t="shared" si="0"/>
      </c>
      <c r="B31" s="109"/>
      <c r="C31" s="67"/>
      <c r="D31" s="68"/>
      <c r="E31" s="253">
        <f t="shared" si="1"/>
      </c>
      <c r="F31" s="102"/>
      <c r="G31" s="268">
        <f t="shared" si="2"/>
      </c>
    </row>
    <row r="32" spans="1:7" s="62" customFormat="1" ht="18" customHeight="1">
      <c r="A32" s="258">
        <f t="shared" si="0"/>
      </c>
      <c r="B32" s="109"/>
      <c r="C32" s="67"/>
      <c r="D32" s="68"/>
      <c r="E32" s="253">
        <f t="shared" si="1"/>
      </c>
      <c r="F32" s="102"/>
      <c r="G32" s="268">
        <f t="shared" si="2"/>
      </c>
    </row>
    <row r="33" spans="1:7" s="62" customFormat="1" ht="18" customHeight="1">
      <c r="A33" s="258">
        <f t="shared" si="0"/>
      </c>
      <c r="B33" s="109"/>
      <c r="C33" s="67"/>
      <c r="D33" s="68"/>
      <c r="E33" s="253">
        <f t="shared" si="1"/>
      </c>
      <c r="F33" s="102"/>
      <c r="G33" s="268">
        <f t="shared" si="2"/>
      </c>
    </row>
    <row r="34" spans="1:7" s="62" customFormat="1" ht="18" customHeight="1">
      <c r="A34" s="263">
        <f t="shared" si="0"/>
      </c>
      <c r="B34" s="109"/>
      <c r="C34" s="72"/>
      <c r="D34" s="73"/>
      <c r="E34" s="266">
        <f t="shared" si="1"/>
      </c>
      <c r="F34" s="103"/>
      <c r="G34" s="269">
        <f t="shared" si="2"/>
      </c>
    </row>
    <row r="35" spans="1:7" s="62" customFormat="1" ht="18" customHeight="1" thickBot="1">
      <c r="A35" s="264" t="str">
        <f>IF(D35&gt;0,(ROW()-3)&amp;".","")</f>
        <v>32.</v>
      </c>
      <c r="B35" s="110"/>
      <c r="C35" s="76"/>
      <c r="D35" s="77">
        <v>2</v>
      </c>
      <c r="E35" s="267" t="str">
        <f>IF(F35=0,"",":")</f>
        <v>:</v>
      </c>
      <c r="F35" s="104">
        <v>12</v>
      </c>
      <c r="G35" s="270">
        <f>IF(F35&lt;&gt;"",(INT(POWER(305.5-(60*D35+F35),1.85)*0.08713)),"")</f>
        <v>1210</v>
      </c>
    </row>
  </sheetData>
  <sheetProtection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. Nevyplňovat!" sqref="A4:A35"/>
    <dataValidation allowBlank="1" showInputMessage="1" showErrorMessage="1" prompt="Buňka obsahuje vzorec, NEPŘEPSAT!" sqref="G4:G35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&amp;LCorny středoškolský atletický pohár&amp;R&amp;D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G22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9.625" style="0" customWidth="1"/>
    <col min="4" max="4" width="9.00390625" style="0" customWidth="1"/>
    <col min="5" max="5" width="17.625" style="0" customWidth="1"/>
    <col min="6" max="6" width="6.625" style="0" customWidth="1"/>
    <col min="7" max="7" width="14.125" style="0" customWidth="1"/>
  </cols>
  <sheetData>
    <row r="1" spans="1:7" ht="12.75">
      <c r="A1" s="195" t="s">
        <v>200</v>
      </c>
      <c r="B1" s="197" t="s">
        <v>201</v>
      </c>
      <c r="C1" s="199" t="s">
        <v>30</v>
      </c>
      <c r="D1" s="199" t="s">
        <v>202</v>
      </c>
      <c r="E1" s="201" t="s">
        <v>203</v>
      </c>
      <c r="F1" s="203" t="s">
        <v>204</v>
      </c>
      <c r="G1" s="193" t="s">
        <v>31</v>
      </c>
    </row>
    <row r="2" spans="1:7" ht="18" customHeight="1" thickBot="1">
      <c r="A2" s="196"/>
      <c r="B2" s="198"/>
      <c r="C2" s="200"/>
      <c r="D2" s="200"/>
      <c r="E2" s="202"/>
      <c r="F2" s="204"/>
      <c r="G2" s="194"/>
    </row>
    <row r="3" spans="1:7" ht="26.25" customHeight="1" thickBot="1">
      <c r="A3" s="151">
        <v>1</v>
      </c>
      <c r="B3" s="152">
        <v>1</v>
      </c>
      <c r="C3" s="153" t="str">
        <f>'60m'!C4</f>
        <v>Havlátová</v>
      </c>
      <c r="D3" s="153">
        <f>'60m'!D4</f>
        <v>2000</v>
      </c>
      <c r="E3" s="153" t="str">
        <f>'60m'!E4</f>
        <v>Tišnov</v>
      </c>
      <c r="F3" s="154"/>
      <c r="G3" s="155"/>
    </row>
    <row r="4" spans="1:7" ht="26.25" customHeight="1" thickBot="1">
      <c r="A4" s="156">
        <v>1</v>
      </c>
      <c r="B4" s="157">
        <v>2</v>
      </c>
      <c r="C4" s="153" t="str">
        <f>'60m'!C5</f>
        <v>Balášová</v>
      </c>
      <c r="D4" s="153">
        <f>'60m'!D5</f>
        <v>2001</v>
      </c>
      <c r="E4" s="153" t="str">
        <f>'60m'!E5</f>
        <v>Tišnov</v>
      </c>
      <c r="F4" s="159"/>
      <c r="G4" s="160"/>
    </row>
    <row r="5" spans="1:7" ht="26.25" customHeight="1" thickBot="1">
      <c r="A5" s="156">
        <v>1</v>
      </c>
      <c r="B5" s="157">
        <v>3</v>
      </c>
      <c r="C5" s="153" t="str">
        <f>'60m'!C6</f>
        <v>Holubíková</v>
      </c>
      <c r="D5" s="153">
        <f>'60m'!D6</f>
        <v>1998</v>
      </c>
      <c r="E5" s="153" t="str">
        <f>'60m'!E6</f>
        <v>Zastávka</v>
      </c>
      <c r="F5" s="159"/>
      <c r="G5" s="160"/>
    </row>
    <row r="6" spans="1:7" ht="26.25" customHeight="1" thickBot="1">
      <c r="A6" s="156">
        <v>1</v>
      </c>
      <c r="B6" s="157">
        <v>4</v>
      </c>
      <c r="C6" s="153" t="str">
        <f>'60m'!C7</f>
        <v>Kožoušková</v>
      </c>
      <c r="D6" s="153" t="str">
        <f>'60m'!D7</f>
        <v>18.8.2000</v>
      </c>
      <c r="E6" s="153" t="str">
        <f>'60m'!E7</f>
        <v>Šlapanice</v>
      </c>
      <c r="F6" s="159"/>
      <c r="G6" s="160"/>
    </row>
    <row r="7" spans="1:7" ht="26.25" customHeight="1" thickBot="1">
      <c r="A7" s="156">
        <v>2</v>
      </c>
      <c r="B7" s="157">
        <v>1</v>
      </c>
      <c r="C7" s="153" t="str">
        <f>'60m'!C8</f>
        <v>Dvořáčková</v>
      </c>
      <c r="D7" s="153">
        <f>'60m'!D8</f>
        <v>2000</v>
      </c>
      <c r="E7" s="153" t="str">
        <f>'60m'!E8</f>
        <v>Tišnov</v>
      </c>
      <c r="F7" s="159"/>
      <c r="G7" s="160"/>
    </row>
    <row r="8" spans="1:7" ht="26.25" customHeight="1" thickBot="1">
      <c r="A8" s="156">
        <v>2</v>
      </c>
      <c r="B8" s="157">
        <v>2</v>
      </c>
      <c r="C8" s="153" t="str">
        <f>'60m'!C9</f>
        <v>Boháčková</v>
      </c>
      <c r="D8" s="153" t="str">
        <f>'60m'!D9</f>
        <v>4.12.1999</v>
      </c>
      <c r="E8" s="153" t="str">
        <f>'60m'!E9</f>
        <v>Šlapanice</v>
      </c>
      <c r="F8" s="159"/>
      <c r="G8" s="160"/>
    </row>
    <row r="9" spans="1:7" ht="26.25" customHeight="1" thickBot="1">
      <c r="A9" s="156">
        <v>2</v>
      </c>
      <c r="B9" s="157">
        <v>3</v>
      </c>
      <c r="C9" s="153" t="str">
        <f>'60m'!C10</f>
        <v>Havlásková</v>
      </c>
      <c r="D9" s="153" t="str">
        <f>'60m'!D10</f>
        <v>10.4.2000</v>
      </c>
      <c r="E9" s="153" t="str">
        <f>'60m'!E10</f>
        <v>Šlapanice</v>
      </c>
      <c r="F9" s="159"/>
      <c r="G9" s="160"/>
    </row>
    <row r="10" spans="1:7" ht="26.25" customHeight="1" thickBot="1">
      <c r="A10" s="156">
        <v>2</v>
      </c>
      <c r="B10" s="157">
        <v>4</v>
      </c>
      <c r="C10" s="153" t="str">
        <f>'60m'!C11</f>
        <v>Kalovská</v>
      </c>
      <c r="D10" s="153">
        <f>'60m'!D11</f>
        <v>2000</v>
      </c>
      <c r="E10" s="153" t="str">
        <f>'60m'!E11</f>
        <v>Zastávka</v>
      </c>
      <c r="F10" s="159"/>
      <c r="G10" s="160"/>
    </row>
    <row r="11" spans="1:7" ht="26.25" customHeight="1" thickBot="1">
      <c r="A11" s="156">
        <v>3</v>
      </c>
      <c r="B11" s="157">
        <v>1</v>
      </c>
      <c r="C11" s="153" t="str">
        <f>'60m'!C12</f>
        <v>Kubíková</v>
      </c>
      <c r="D11" s="153">
        <f>'60m'!D12</f>
        <v>1999</v>
      </c>
      <c r="E11" s="153" t="str">
        <f>'60m'!E12</f>
        <v>Rajhrad</v>
      </c>
      <c r="F11" s="159"/>
      <c r="G11" s="160"/>
    </row>
    <row r="12" spans="1:7" ht="26.25" customHeight="1" thickBot="1">
      <c r="A12" s="156">
        <v>3</v>
      </c>
      <c r="B12" s="157">
        <v>2</v>
      </c>
      <c r="C12" s="153" t="str">
        <f>'60m'!C13</f>
        <v>Nekudová</v>
      </c>
      <c r="D12" s="153">
        <f>'60m'!D13</f>
        <v>1998</v>
      </c>
      <c r="E12" s="153" t="str">
        <f>'60m'!E13</f>
        <v>Zastávka</v>
      </c>
      <c r="F12" s="159"/>
      <c r="G12" s="160"/>
    </row>
    <row r="13" spans="1:7" ht="26.25" customHeight="1" thickBot="1">
      <c r="A13" s="156">
        <v>3</v>
      </c>
      <c r="B13" s="157">
        <v>3</v>
      </c>
      <c r="C13" s="153" t="str">
        <f>'60m'!C14</f>
        <v>Sítková</v>
      </c>
      <c r="D13" s="153">
        <f>'60m'!D14</f>
        <v>1998</v>
      </c>
      <c r="E13" s="153" t="str">
        <f>'60m'!E14</f>
        <v>Rajhrad</v>
      </c>
      <c r="F13" s="159"/>
      <c r="G13" s="160"/>
    </row>
    <row r="14" spans="1:7" ht="26.25" customHeight="1" thickBot="1">
      <c r="A14" s="156">
        <v>3</v>
      </c>
      <c r="B14" s="157">
        <v>4</v>
      </c>
      <c r="C14" s="153" t="str">
        <f>'60m'!C15</f>
        <v>Floríková</v>
      </c>
      <c r="D14" s="153">
        <f>'60m'!D15</f>
        <v>1999</v>
      </c>
      <c r="E14" s="153" t="str">
        <f>'60m'!E15</f>
        <v>Rajhrad</v>
      </c>
      <c r="F14" s="159"/>
      <c r="G14" s="160"/>
    </row>
    <row r="15" spans="1:7" ht="26.25" customHeight="1" thickBot="1">
      <c r="A15" s="156">
        <v>4</v>
      </c>
      <c r="B15" s="157">
        <v>1</v>
      </c>
      <c r="C15" s="153">
        <f>'60m'!C16</f>
        <v>0</v>
      </c>
      <c r="D15" s="153">
        <f>'60m'!D16</f>
        <v>0</v>
      </c>
      <c r="E15" s="153">
        <f>'60m'!E16</f>
        <v>0</v>
      </c>
      <c r="F15" s="159"/>
      <c r="G15" s="160"/>
    </row>
    <row r="16" spans="1:7" ht="26.25" customHeight="1" thickBot="1">
      <c r="A16" s="156">
        <v>4</v>
      </c>
      <c r="B16" s="157">
        <v>2</v>
      </c>
      <c r="C16" s="153">
        <f>'60m'!C17</f>
        <v>0</v>
      </c>
      <c r="D16" s="153">
        <f>'60m'!D17</f>
        <v>0</v>
      </c>
      <c r="E16" s="153">
        <f>'60m'!E17</f>
        <v>0</v>
      </c>
      <c r="F16" s="159"/>
      <c r="G16" s="160"/>
    </row>
    <row r="17" spans="1:7" ht="26.25" customHeight="1" thickBot="1">
      <c r="A17" s="156">
        <v>4</v>
      </c>
      <c r="B17" s="157">
        <v>3</v>
      </c>
      <c r="C17" s="153">
        <f>'60m'!C18</f>
        <v>0</v>
      </c>
      <c r="D17" s="153">
        <f>'60m'!D18</f>
        <v>0</v>
      </c>
      <c r="E17" s="153">
        <f>'60m'!E18</f>
        <v>0</v>
      </c>
      <c r="F17" s="159"/>
      <c r="G17" s="160"/>
    </row>
    <row r="18" spans="1:7" ht="26.25" customHeight="1" thickBot="1">
      <c r="A18" s="156">
        <v>4</v>
      </c>
      <c r="B18" s="157">
        <v>4</v>
      </c>
      <c r="C18" s="153">
        <f>'60m'!C19</f>
        <v>0</v>
      </c>
      <c r="D18" s="153">
        <f>'60m'!D19</f>
        <v>0</v>
      </c>
      <c r="E18" s="153">
        <f>'60m'!E19</f>
        <v>0</v>
      </c>
      <c r="F18" s="159"/>
      <c r="G18" s="160"/>
    </row>
    <row r="19" spans="1:7" ht="26.25" customHeight="1" thickBot="1">
      <c r="A19" s="156">
        <v>5</v>
      </c>
      <c r="B19" s="157">
        <v>1</v>
      </c>
      <c r="C19" s="153">
        <f>'60m'!C20</f>
        <v>0</v>
      </c>
      <c r="D19" s="153">
        <f>'60m'!D20</f>
        <v>0</v>
      </c>
      <c r="E19" s="153">
        <f>'60m'!E20</f>
        <v>0</v>
      </c>
      <c r="F19" s="159"/>
      <c r="G19" s="160"/>
    </row>
    <row r="20" spans="1:7" ht="26.25" customHeight="1" thickBot="1">
      <c r="A20" s="156">
        <v>5</v>
      </c>
      <c r="B20" s="157">
        <v>2</v>
      </c>
      <c r="C20" s="153">
        <f>'60m'!C21</f>
        <v>0</v>
      </c>
      <c r="D20" s="153">
        <f>'60m'!D21</f>
        <v>0</v>
      </c>
      <c r="E20" s="153">
        <f>'60m'!E21</f>
        <v>0</v>
      </c>
      <c r="F20" s="159"/>
      <c r="G20" s="160"/>
    </row>
    <row r="21" spans="1:7" ht="26.25" customHeight="1" thickBot="1">
      <c r="A21" s="156">
        <v>5</v>
      </c>
      <c r="B21" s="157">
        <v>3</v>
      </c>
      <c r="C21" s="153">
        <f>'60m'!C22</f>
        <v>0</v>
      </c>
      <c r="D21" s="153">
        <f>'60m'!D22</f>
        <v>0</v>
      </c>
      <c r="E21" s="153">
        <f>'60m'!E22</f>
        <v>0</v>
      </c>
      <c r="F21" s="159"/>
      <c r="G21" s="160"/>
    </row>
    <row r="22" spans="1:7" ht="26.25" customHeight="1" thickBot="1">
      <c r="A22" s="161">
        <v>5</v>
      </c>
      <c r="B22" s="162">
        <v>4</v>
      </c>
      <c r="C22" s="153">
        <f>'60m'!C23</f>
        <v>0</v>
      </c>
      <c r="D22" s="153">
        <f>'60m'!D23</f>
        <v>0</v>
      </c>
      <c r="E22" s="153">
        <f>'60m'!E23</f>
        <v>0</v>
      </c>
      <c r="F22" s="164"/>
      <c r="G22" s="165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C3:E22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G23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2" width="4.25390625" style="0" customWidth="1"/>
    <col min="3" max="3" width="24.00390625" style="0" customWidth="1"/>
    <col min="4" max="4" width="10.125" style="0" bestFit="1" customWidth="1"/>
    <col min="5" max="5" width="16.875" style="0" bestFit="1" customWidth="1"/>
    <col min="6" max="6" width="6.625" style="0" customWidth="1"/>
    <col min="7" max="7" width="13.375" style="0" customWidth="1"/>
  </cols>
  <sheetData>
    <row r="1" spans="1:7" ht="12.75">
      <c r="A1" s="195" t="s">
        <v>200</v>
      </c>
      <c r="B1" s="197" t="s">
        <v>201</v>
      </c>
      <c r="C1" s="199" t="s">
        <v>30</v>
      </c>
      <c r="D1" s="199" t="s">
        <v>202</v>
      </c>
      <c r="E1" s="201" t="s">
        <v>203</v>
      </c>
      <c r="F1" s="203" t="s">
        <v>204</v>
      </c>
      <c r="G1" s="174"/>
    </row>
    <row r="2" spans="1:7" ht="16.5" thickBot="1">
      <c r="A2" s="196"/>
      <c r="B2" s="198"/>
      <c r="C2" s="200"/>
      <c r="D2" s="200"/>
      <c r="E2" s="202"/>
      <c r="F2" s="204"/>
      <c r="G2" s="175" t="s">
        <v>31</v>
      </c>
    </row>
    <row r="3" spans="1:7" ht="26.25" customHeight="1" thickBot="1">
      <c r="A3" s="151">
        <v>1</v>
      </c>
      <c r="B3" s="152">
        <v>2</v>
      </c>
      <c r="C3" s="153" t="str">
        <f>'200m'!C4</f>
        <v>Horáková</v>
      </c>
      <c r="D3" s="153" t="str">
        <f>'200m'!D4</f>
        <v>1.1.2001</v>
      </c>
      <c r="E3" s="153" t="str">
        <f>'200m'!E4</f>
        <v>Šlapanice</v>
      </c>
      <c r="F3" s="154"/>
      <c r="G3" s="155"/>
    </row>
    <row r="4" spans="1:7" ht="26.25" customHeight="1" thickBot="1">
      <c r="A4" s="156">
        <v>1</v>
      </c>
      <c r="B4" s="157">
        <v>3</v>
      </c>
      <c r="C4" s="153" t="str">
        <f>'200m'!C5</f>
        <v>Čechová</v>
      </c>
      <c r="D4" s="153">
        <f>'200m'!D5</f>
        <v>2000</v>
      </c>
      <c r="E4" s="153" t="str">
        <f>'200m'!E5</f>
        <v>Zastávka</v>
      </c>
      <c r="F4" s="159"/>
      <c r="G4" s="160"/>
    </row>
    <row r="5" spans="1:7" ht="26.25" customHeight="1" thickBot="1">
      <c r="A5" s="156">
        <v>2</v>
      </c>
      <c r="B5" s="157">
        <v>2</v>
      </c>
      <c r="C5" s="153" t="str">
        <f>'200m'!C6</f>
        <v>Kvochová</v>
      </c>
      <c r="D5" s="153">
        <f>'200m'!D6</f>
        <v>2001</v>
      </c>
      <c r="E5" s="153" t="str">
        <f>'200m'!E6</f>
        <v>Šlapanice</v>
      </c>
      <c r="F5" s="159"/>
      <c r="G5" s="160"/>
    </row>
    <row r="6" spans="1:7" ht="26.25" customHeight="1" thickBot="1">
      <c r="A6" s="156">
        <v>2</v>
      </c>
      <c r="B6" s="157">
        <v>3</v>
      </c>
      <c r="C6" s="153" t="str">
        <f>'200m'!C7</f>
        <v>Pikulová</v>
      </c>
      <c r="D6" s="153">
        <f>'200m'!D7</f>
        <v>1999</v>
      </c>
      <c r="E6" s="153" t="str">
        <f>'200m'!E7</f>
        <v>Tišnov</v>
      </c>
      <c r="F6" s="159"/>
      <c r="G6" s="160"/>
    </row>
    <row r="7" spans="1:7" ht="26.25" customHeight="1" thickBot="1">
      <c r="A7" s="156">
        <v>3</v>
      </c>
      <c r="B7" s="157">
        <v>2</v>
      </c>
      <c r="C7" s="153" t="str">
        <f>'200m'!C8</f>
        <v>Přikrylová</v>
      </c>
      <c r="D7" s="153" t="str">
        <f>'200m'!D8</f>
        <v>16.7.1997</v>
      </c>
      <c r="E7" s="153" t="str">
        <f>'200m'!E8</f>
        <v>Šlapanice</v>
      </c>
      <c r="F7" s="159"/>
      <c r="G7" s="160"/>
    </row>
    <row r="8" spans="1:7" ht="26.25" customHeight="1" thickBot="1">
      <c r="A8" s="156">
        <v>3</v>
      </c>
      <c r="B8" s="157">
        <v>3</v>
      </c>
      <c r="C8" s="153" t="str">
        <f>'200m'!C9</f>
        <v>Holubíková</v>
      </c>
      <c r="D8" s="153">
        <f>'200m'!D9</f>
        <v>1998</v>
      </c>
      <c r="E8" s="153" t="str">
        <f>'200m'!E9</f>
        <v>Zastávka</v>
      </c>
      <c r="F8" s="159"/>
      <c r="G8" s="160"/>
    </row>
    <row r="9" spans="1:7" ht="26.25" customHeight="1" thickBot="1">
      <c r="A9" s="156">
        <v>4</v>
      </c>
      <c r="B9" s="157">
        <v>2</v>
      </c>
      <c r="C9" s="153" t="str">
        <f>'200m'!C10</f>
        <v>Vrtělová</v>
      </c>
      <c r="D9" s="153">
        <f>'200m'!D10</f>
        <v>1998</v>
      </c>
      <c r="E9" s="153" t="str">
        <f>'200m'!E10</f>
        <v>Tišnov</v>
      </c>
      <c r="F9" s="159"/>
      <c r="G9" s="160"/>
    </row>
    <row r="10" spans="1:7" ht="26.25" customHeight="1" thickBot="1">
      <c r="A10" s="156">
        <v>4</v>
      </c>
      <c r="B10" s="157">
        <v>3</v>
      </c>
      <c r="C10" s="153" t="str">
        <f>'200m'!C11</f>
        <v>Potěšilová</v>
      </c>
      <c r="D10" s="153">
        <f>'200m'!D11</f>
        <v>2000</v>
      </c>
      <c r="E10" s="153" t="str">
        <f>'200m'!E11</f>
        <v>Zastávka</v>
      </c>
      <c r="F10" s="159"/>
      <c r="G10" s="160"/>
    </row>
    <row r="11" spans="1:7" ht="26.25" customHeight="1" thickBot="1">
      <c r="A11" s="156">
        <v>5</v>
      </c>
      <c r="B11" s="157">
        <v>2</v>
      </c>
      <c r="C11" s="153" t="str">
        <f>'200m'!C12</f>
        <v>Mihulová</v>
      </c>
      <c r="D11" s="153">
        <f>'200m'!D12</f>
        <v>2000</v>
      </c>
      <c r="E11" s="153" t="str">
        <f>'200m'!E12</f>
        <v>Tišnov</v>
      </c>
      <c r="F11" s="159"/>
      <c r="G11" s="160"/>
    </row>
    <row r="12" spans="1:7" ht="26.25" customHeight="1" thickBot="1">
      <c r="A12" s="156">
        <v>5</v>
      </c>
      <c r="B12" s="157">
        <v>3</v>
      </c>
      <c r="C12" s="153" t="str">
        <f>'200m'!C13</f>
        <v>Rožnovská</v>
      </c>
      <c r="D12" s="153">
        <f>'200m'!D13</f>
        <v>1999</v>
      </c>
      <c r="E12" s="153" t="str">
        <f>'200m'!E13</f>
        <v>Rajhrad</v>
      </c>
      <c r="F12" s="159"/>
      <c r="G12" s="160"/>
    </row>
    <row r="13" spans="1:7" ht="26.25" customHeight="1" thickBot="1">
      <c r="A13" s="156">
        <v>5</v>
      </c>
      <c r="B13" s="157">
        <v>1</v>
      </c>
      <c r="C13" s="153" t="str">
        <f>'200m'!C14</f>
        <v>Sítková</v>
      </c>
      <c r="D13" s="153">
        <f>'200m'!D14</f>
        <v>1999</v>
      </c>
      <c r="E13" s="153" t="str">
        <f>'200m'!E14</f>
        <v>Rajhrad</v>
      </c>
      <c r="F13" s="159"/>
      <c r="G13" s="160"/>
    </row>
    <row r="14" spans="1:7" ht="26.25" customHeight="1" thickBot="1">
      <c r="A14" s="156">
        <v>6</v>
      </c>
      <c r="B14" s="157">
        <v>2</v>
      </c>
      <c r="C14" s="153" t="str">
        <f>'200m'!C15</f>
        <v>Balšínková</v>
      </c>
      <c r="D14" s="153">
        <f>'200m'!D15</f>
        <v>1999</v>
      </c>
      <c r="E14" s="153" t="str">
        <f>'200m'!E15</f>
        <v>Rajhrad</v>
      </c>
      <c r="F14" s="159"/>
      <c r="G14" s="160"/>
    </row>
    <row r="15" spans="1:7" ht="26.25" customHeight="1" thickBot="1">
      <c r="A15" s="156">
        <v>7</v>
      </c>
      <c r="B15" s="157">
        <v>1</v>
      </c>
      <c r="C15" s="153">
        <f>'200m'!C16</f>
        <v>0</v>
      </c>
      <c r="D15" s="153">
        <f>'200m'!D16</f>
        <v>0</v>
      </c>
      <c r="E15" s="153">
        <f>'200m'!E16</f>
        <v>0</v>
      </c>
      <c r="F15" s="159"/>
      <c r="G15" s="160"/>
    </row>
    <row r="16" spans="1:7" ht="26.25" customHeight="1" thickBot="1">
      <c r="A16" s="156">
        <v>7</v>
      </c>
      <c r="B16" s="157">
        <v>2</v>
      </c>
      <c r="C16" s="153">
        <f>'200m'!C17</f>
        <v>0</v>
      </c>
      <c r="D16" s="153">
        <f>'200m'!D17</f>
        <v>0</v>
      </c>
      <c r="E16" s="153">
        <f>'200m'!E17</f>
        <v>0</v>
      </c>
      <c r="F16" s="159"/>
      <c r="G16" s="160"/>
    </row>
    <row r="17" spans="1:7" ht="26.25" customHeight="1" thickBot="1">
      <c r="A17" s="156">
        <v>8</v>
      </c>
      <c r="B17" s="157">
        <v>1</v>
      </c>
      <c r="C17" s="153">
        <f>'200m'!C18</f>
        <v>0</v>
      </c>
      <c r="D17" s="153">
        <f>'200m'!D18</f>
        <v>0</v>
      </c>
      <c r="E17" s="153">
        <f>'200m'!E18</f>
        <v>0</v>
      </c>
      <c r="F17" s="159"/>
      <c r="G17" s="160"/>
    </row>
    <row r="18" spans="1:7" ht="26.25" customHeight="1" thickBot="1">
      <c r="A18" s="156">
        <v>8</v>
      </c>
      <c r="B18" s="157">
        <v>2</v>
      </c>
      <c r="C18" s="153">
        <f>'200m'!C19</f>
        <v>0</v>
      </c>
      <c r="D18" s="153">
        <f>'200m'!D19</f>
        <v>0</v>
      </c>
      <c r="E18" s="153">
        <f>'200m'!E19</f>
        <v>0</v>
      </c>
      <c r="F18" s="159"/>
      <c r="G18" s="160"/>
    </row>
    <row r="19" spans="1:7" ht="26.25" customHeight="1" thickBot="1">
      <c r="A19" s="156">
        <v>9</v>
      </c>
      <c r="B19" s="157">
        <v>1</v>
      </c>
      <c r="C19" s="153">
        <f>'200m'!C20</f>
        <v>0</v>
      </c>
      <c r="D19" s="153">
        <f>'200m'!D20</f>
        <v>0</v>
      </c>
      <c r="E19" s="153">
        <f>'200m'!E20</f>
        <v>0</v>
      </c>
      <c r="F19" s="159"/>
      <c r="G19" s="160"/>
    </row>
    <row r="20" spans="1:7" ht="26.25" customHeight="1" thickBot="1">
      <c r="A20" s="156">
        <v>9</v>
      </c>
      <c r="B20" s="157">
        <v>2</v>
      </c>
      <c r="C20" s="153">
        <f>'200m'!C21</f>
        <v>0</v>
      </c>
      <c r="D20" s="153">
        <f>'200m'!D21</f>
        <v>0</v>
      </c>
      <c r="E20" s="153">
        <f>'200m'!E21</f>
        <v>0</v>
      </c>
      <c r="F20" s="159"/>
      <c r="G20" s="160"/>
    </row>
    <row r="21" spans="1:7" ht="26.25" customHeight="1" thickBot="1">
      <c r="A21" s="156"/>
      <c r="B21" s="157"/>
      <c r="C21" s="153">
        <f>'200m'!C22</f>
        <v>0</v>
      </c>
      <c r="D21" s="153">
        <f>'200m'!D22</f>
        <v>0</v>
      </c>
      <c r="E21" s="153">
        <f>'200m'!E22</f>
        <v>0</v>
      </c>
      <c r="F21" s="159"/>
      <c r="G21" s="160"/>
    </row>
    <row r="22" spans="1:7" ht="26.25" customHeight="1" thickBot="1">
      <c r="A22" s="156"/>
      <c r="B22" s="157"/>
      <c r="C22" s="153">
        <f>'200m'!C23</f>
        <v>0</v>
      </c>
      <c r="D22" s="153">
        <f>'200m'!D23</f>
        <v>0</v>
      </c>
      <c r="E22" s="153">
        <f>'200m'!E23</f>
        <v>0</v>
      </c>
      <c r="F22" s="159"/>
      <c r="G22" s="160"/>
    </row>
    <row r="23" spans="1:7" ht="26.25" customHeight="1" thickBot="1">
      <c r="A23" s="161"/>
      <c r="B23" s="162"/>
      <c r="C23" s="153">
        <f>'200m'!C24</f>
        <v>0</v>
      </c>
      <c r="D23" s="153">
        <f>'200m'!D24</f>
        <v>0</v>
      </c>
      <c r="E23" s="153">
        <f>'200m'!E24</f>
        <v>0</v>
      </c>
      <c r="F23" s="164"/>
      <c r="G23" s="165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C3:E23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G2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19.875" style="0" customWidth="1"/>
    <col min="4" max="4" width="10.125" style="0" bestFit="1" customWidth="1"/>
    <col min="5" max="5" width="16.875" style="0" bestFit="1" customWidth="1"/>
    <col min="6" max="6" width="6.75390625" style="0" customWidth="1"/>
    <col min="7" max="7" width="12.25390625" style="0" customWidth="1"/>
  </cols>
  <sheetData>
    <row r="1" spans="1:7" ht="12.75">
      <c r="A1" s="195" t="s">
        <v>200</v>
      </c>
      <c r="B1" s="197" t="s">
        <v>207</v>
      </c>
      <c r="C1" s="199" t="s">
        <v>30</v>
      </c>
      <c r="D1" s="199" t="s">
        <v>202</v>
      </c>
      <c r="E1" s="201" t="s">
        <v>203</v>
      </c>
      <c r="F1" s="203" t="s">
        <v>204</v>
      </c>
      <c r="G1" s="174"/>
    </row>
    <row r="2" spans="1:7" ht="16.5" thickBot="1">
      <c r="A2" s="196"/>
      <c r="B2" s="198"/>
      <c r="C2" s="200"/>
      <c r="D2" s="200"/>
      <c r="E2" s="202"/>
      <c r="F2" s="204"/>
      <c r="G2" s="175" t="s">
        <v>31</v>
      </c>
    </row>
    <row r="3" spans="1:7" ht="26.25" customHeight="1" thickBot="1">
      <c r="A3" s="151">
        <v>1</v>
      </c>
      <c r="B3" s="158"/>
      <c r="C3" s="153" t="str">
        <f>'800m'!C4</f>
        <v>Mihulová</v>
      </c>
      <c r="D3" s="153">
        <f>'800m'!D4</f>
        <v>2000</v>
      </c>
      <c r="E3" s="153" t="str">
        <f>'800m'!E4</f>
        <v>Tišnov</v>
      </c>
      <c r="F3" s="154"/>
      <c r="G3" s="155"/>
    </row>
    <row r="4" spans="1:7" ht="26.25" customHeight="1" thickBot="1">
      <c r="A4" s="156">
        <v>1</v>
      </c>
      <c r="B4" s="158"/>
      <c r="C4" s="153" t="str">
        <f>'800m'!C5</f>
        <v>Kvochová</v>
      </c>
      <c r="D4" s="153" t="str">
        <f>'800m'!D5</f>
        <v>16.2.2001</v>
      </c>
      <c r="E4" s="153" t="str">
        <f>'800m'!E5</f>
        <v>Šlapanice</v>
      </c>
      <c r="F4" s="159"/>
      <c r="G4" s="160"/>
    </row>
    <row r="5" spans="1:7" ht="26.25" customHeight="1" thickBot="1">
      <c r="A5" s="156">
        <v>1</v>
      </c>
      <c r="B5" s="158"/>
      <c r="C5" s="153" t="str">
        <f>'800m'!C6</f>
        <v>Cizlerová</v>
      </c>
      <c r="D5" s="153">
        <f>'800m'!D6</f>
        <v>1999</v>
      </c>
      <c r="E5" s="153" t="str">
        <f>'800m'!E6</f>
        <v>Zastávka</v>
      </c>
      <c r="F5" s="159"/>
      <c r="G5" s="160"/>
    </row>
    <row r="6" spans="1:7" ht="26.25" customHeight="1" thickBot="1">
      <c r="A6" s="156">
        <v>1</v>
      </c>
      <c r="B6" s="158"/>
      <c r="C6" s="153" t="e">
        <f>'800m'!#REF!</f>
        <v>#REF!</v>
      </c>
      <c r="D6" s="153" t="e">
        <f>'800m'!#REF!</f>
        <v>#REF!</v>
      </c>
      <c r="E6" s="153" t="e">
        <f>'800m'!#REF!</f>
        <v>#REF!</v>
      </c>
      <c r="F6" s="159"/>
      <c r="G6" s="160"/>
    </row>
    <row r="7" spans="1:7" ht="26.25" customHeight="1" thickBot="1">
      <c r="A7" s="156">
        <v>1</v>
      </c>
      <c r="B7" s="158"/>
      <c r="C7" s="153" t="str">
        <f>'800m'!C7</f>
        <v>Přikrylová</v>
      </c>
      <c r="D7" s="153" t="str">
        <f>'800m'!D7</f>
        <v>16.7.1997</v>
      </c>
      <c r="E7" s="153" t="str">
        <f>'800m'!E7</f>
        <v>Šlapanice</v>
      </c>
      <c r="F7" s="159"/>
      <c r="G7" s="160"/>
    </row>
    <row r="8" spans="1:7" ht="26.25" customHeight="1" thickBot="1">
      <c r="A8" s="156">
        <v>1</v>
      </c>
      <c r="B8" s="158"/>
      <c r="C8" s="153" t="str">
        <f>'800m'!C8</f>
        <v>Kalovská</v>
      </c>
      <c r="D8" s="153">
        <f>'800m'!D8</f>
        <v>2000</v>
      </c>
      <c r="E8" s="153" t="str">
        <f>'800m'!E8</f>
        <v>Zastávka</v>
      </c>
      <c r="F8" s="159"/>
      <c r="G8" s="160"/>
    </row>
    <row r="9" spans="1:7" ht="26.25" customHeight="1" thickBot="1">
      <c r="A9" s="156">
        <v>2</v>
      </c>
      <c r="B9" s="158"/>
      <c r="C9" s="153" t="str">
        <f>'800m'!C9</f>
        <v>Křenková</v>
      </c>
      <c r="D9" s="153" t="str">
        <f>'800m'!D9</f>
        <v>23.4.1999</v>
      </c>
      <c r="E9" s="153" t="str">
        <f>'800m'!E9</f>
        <v>Šlapanice</v>
      </c>
      <c r="F9" s="159"/>
      <c r="G9" s="160"/>
    </row>
    <row r="10" spans="1:7" ht="26.25" customHeight="1" thickBot="1">
      <c r="A10" s="156">
        <v>2</v>
      </c>
      <c r="B10" s="158"/>
      <c r="C10" s="153" t="str">
        <f>'800m'!C10</f>
        <v>Čechová</v>
      </c>
      <c r="D10" s="153">
        <f>'800m'!D10</f>
        <v>2000</v>
      </c>
      <c r="E10" s="153" t="str">
        <f>'800m'!E10</f>
        <v>Zastávka</v>
      </c>
      <c r="F10" s="159"/>
      <c r="G10" s="160"/>
    </row>
    <row r="11" spans="1:7" ht="26.25" customHeight="1" thickBot="1">
      <c r="A11" s="156">
        <v>2</v>
      </c>
      <c r="B11" s="158"/>
      <c r="C11" s="153" t="str">
        <f>'800m'!C11</f>
        <v>Nováková</v>
      </c>
      <c r="D11" s="153">
        <f>'800m'!D11</f>
        <v>2001</v>
      </c>
      <c r="E11" s="153" t="str">
        <f>'800m'!E11</f>
        <v>Tišnov</v>
      </c>
      <c r="F11" s="159"/>
      <c r="G11" s="160"/>
    </row>
    <row r="12" spans="1:7" ht="26.25" customHeight="1" thickBot="1">
      <c r="A12" s="156">
        <v>2</v>
      </c>
      <c r="B12" s="158"/>
      <c r="C12" s="153" t="str">
        <f>'800m'!C12</f>
        <v>Balášová</v>
      </c>
      <c r="D12" s="153">
        <f>'800m'!D12</f>
        <v>2001</v>
      </c>
      <c r="E12" s="153" t="str">
        <f>'800m'!E12</f>
        <v>Tišnov</v>
      </c>
      <c r="F12" s="159"/>
      <c r="G12" s="160"/>
    </row>
    <row r="13" spans="1:7" ht="26.25" customHeight="1" thickBot="1">
      <c r="A13" s="156">
        <v>2</v>
      </c>
      <c r="B13" s="158"/>
      <c r="C13" s="153" t="str">
        <f>'800m'!C13</f>
        <v>Chládková</v>
      </c>
      <c r="D13" s="153">
        <f>'800m'!D13</f>
        <v>2001</v>
      </c>
      <c r="E13" s="153" t="str">
        <f>'800m'!E13</f>
        <v>Rajhrad</v>
      </c>
      <c r="F13" s="159"/>
      <c r="G13" s="160"/>
    </row>
    <row r="14" spans="1:7" ht="26.25" customHeight="1" thickBot="1">
      <c r="A14" s="156">
        <v>0</v>
      </c>
      <c r="B14" s="158"/>
      <c r="C14" s="153">
        <f>'800m'!C15</f>
        <v>0</v>
      </c>
      <c r="D14" s="153">
        <f>'800m'!D15</f>
        <v>0</v>
      </c>
      <c r="E14" s="153">
        <f>'800m'!E15</f>
        <v>0</v>
      </c>
      <c r="F14" s="159"/>
      <c r="G14" s="160"/>
    </row>
    <row r="15" spans="1:7" ht="26.25" customHeight="1" thickBot="1">
      <c r="A15" s="156"/>
      <c r="B15" s="158"/>
      <c r="C15" s="153">
        <f>'800m'!C16</f>
        <v>0</v>
      </c>
      <c r="D15" s="153">
        <f>'800m'!D16</f>
        <v>0</v>
      </c>
      <c r="E15" s="153">
        <f>'800m'!E16</f>
        <v>0</v>
      </c>
      <c r="F15" s="159"/>
      <c r="G15" s="160"/>
    </row>
    <row r="16" spans="1:7" ht="26.25" customHeight="1" thickBot="1">
      <c r="A16" s="156"/>
      <c r="B16" s="158"/>
      <c r="C16" s="153">
        <f>'800m'!C17</f>
        <v>0</v>
      </c>
      <c r="D16" s="153">
        <f>'800m'!D17</f>
        <v>0</v>
      </c>
      <c r="E16" s="153">
        <f>'800m'!E17</f>
        <v>0</v>
      </c>
      <c r="F16" s="159"/>
      <c r="G16" s="160"/>
    </row>
    <row r="17" spans="1:7" ht="26.25" customHeight="1" thickBot="1">
      <c r="A17" s="156"/>
      <c r="B17" s="158"/>
      <c r="C17" s="153">
        <f>'800m'!C18</f>
        <v>0</v>
      </c>
      <c r="D17" s="153">
        <f>'800m'!D18</f>
        <v>0</v>
      </c>
      <c r="E17" s="153">
        <f>'800m'!E18</f>
        <v>0</v>
      </c>
      <c r="F17" s="159"/>
      <c r="G17" s="160"/>
    </row>
    <row r="18" spans="1:7" ht="26.25" customHeight="1" thickBot="1">
      <c r="A18" s="156"/>
      <c r="B18" s="158">
        <f>'[1]1500m'!B19</f>
        <v>0</v>
      </c>
      <c r="C18" s="153">
        <f>'800m'!C19</f>
        <v>0</v>
      </c>
      <c r="D18" s="153">
        <f>'800m'!D19</f>
        <v>0</v>
      </c>
      <c r="E18" s="153">
        <f>'800m'!E19</f>
        <v>0</v>
      </c>
      <c r="F18" s="159"/>
      <c r="G18" s="160"/>
    </row>
    <row r="19" spans="1:7" ht="26.25" customHeight="1" thickBot="1">
      <c r="A19" s="156"/>
      <c r="B19" s="158">
        <f>'[1]1500m'!B20</f>
        <v>0</v>
      </c>
      <c r="C19" s="153">
        <f>'800m'!C20</f>
        <v>0</v>
      </c>
      <c r="D19" s="153">
        <f>'800m'!D20</f>
        <v>0</v>
      </c>
      <c r="E19" s="153">
        <f>'800m'!E20</f>
        <v>0</v>
      </c>
      <c r="F19" s="159"/>
      <c r="G19" s="160"/>
    </row>
    <row r="20" spans="1:7" ht="26.25" customHeight="1" thickBot="1">
      <c r="A20" s="156"/>
      <c r="B20" s="158">
        <f>'[1]1500m'!B21</f>
        <v>0</v>
      </c>
      <c r="C20" s="153">
        <f>'800m'!C21</f>
        <v>0</v>
      </c>
      <c r="D20" s="153">
        <f>'800m'!D21</f>
        <v>0</v>
      </c>
      <c r="E20" s="153">
        <f>'800m'!E21</f>
        <v>0</v>
      </c>
      <c r="F20" s="159"/>
      <c r="G20" s="160"/>
    </row>
    <row r="21" spans="1:7" ht="26.25" customHeight="1" thickBot="1">
      <c r="A21" s="161"/>
      <c r="B21" s="163">
        <f>'[1]1500m'!B22</f>
        <v>0</v>
      </c>
      <c r="C21" s="153">
        <f>'800m'!C22</f>
        <v>0</v>
      </c>
      <c r="D21" s="153">
        <f>'800m'!D22</f>
        <v>0</v>
      </c>
      <c r="E21" s="153">
        <f>'800m'!E22</f>
        <v>0</v>
      </c>
      <c r="F21" s="164"/>
      <c r="G21" s="165"/>
    </row>
  </sheetData>
  <sheetProtection/>
  <mergeCells count="6">
    <mergeCell ref="A1:A2"/>
    <mergeCell ref="B1:B2"/>
    <mergeCell ref="C1:C2"/>
    <mergeCell ref="D1:D2"/>
    <mergeCell ref="E1:E2"/>
    <mergeCell ref="F1:F2"/>
  </mergeCells>
  <conditionalFormatting sqref="B3:E21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2:O20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17.25390625" style="0" customWidth="1"/>
  </cols>
  <sheetData>
    <row r="2" spans="1:15" ht="12.75">
      <c r="A2" s="271" t="s">
        <v>195</v>
      </c>
      <c r="B2" s="271" t="s">
        <v>196</v>
      </c>
      <c r="C2" s="272" t="s">
        <v>5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8">
      <c r="A3" s="271"/>
      <c r="B3" s="271"/>
      <c r="C3" s="273">
        <v>120</v>
      </c>
      <c r="D3" s="273">
        <v>124</v>
      </c>
      <c r="E3" s="273">
        <v>128</v>
      </c>
      <c r="F3" s="273">
        <v>132</v>
      </c>
      <c r="G3" s="273">
        <v>136</v>
      </c>
      <c r="H3" s="273">
        <v>140</v>
      </c>
      <c r="I3" s="273">
        <v>144</v>
      </c>
      <c r="J3" s="273">
        <v>148</v>
      </c>
      <c r="K3" s="273">
        <v>152</v>
      </c>
      <c r="L3" s="273">
        <v>156</v>
      </c>
      <c r="M3" s="273">
        <v>160</v>
      </c>
      <c r="N3" s="274">
        <v>164</v>
      </c>
      <c r="O3" s="275" t="s">
        <v>205</v>
      </c>
    </row>
    <row r="4" spans="1:15" ht="24.75" customHeight="1">
      <c r="A4" s="276" t="str">
        <f>'výška (2)'!C4</f>
        <v>Čechovičová</v>
      </c>
      <c r="B4" s="277" t="str">
        <f>'výška (2)'!E4</f>
        <v>Tišnov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8"/>
      <c r="O4" s="279"/>
    </row>
    <row r="5" spans="1:15" ht="24.75" customHeight="1">
      <c r="A5" s="276" t="str">
        <f>'výška (2)'!C5</f>
        <v>Ulbrichová Nikol</v>
      </c>
      <c r="B5" s="277" t="str">
        <f>'výška (2)'!E5</f>
        <v>Šlapanice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8"/>
      <c r="O5" s="279"/>
    </row>
    <row r="6" spans="1:15" ht="24.75" customHeight="1">
      <c r="A6" s="276" t="str">
        <f>'výška (2)'!C6</f>
        <v>Škodová</v>
      </c>
      <c r="B6" s="277" t="str">
        <f>'výška (2)'!E6</f>
        <v>Zastávka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8"/>
      <c r="O6" s="279"/>
    </row>
    <row r="7" spans="1:15" ht="24.75" customHeight="1">
      <c r="A7" s="276" t="str">
        <f>'výška (2)'!C7</f>
        <v>Kočvarová</v>
      </c>
      <c r="B7" s="277" t="str">
        <f>'výška (2)'!E7</f>
        <v>Šlapanice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8"/>
      <c r="O7" s="279"/>
    </row>
    <row r="8" spans="1:15" ht="24.75" customHeight="1">
      <c r="A8" s="276" t="str">
        <f>'výška (2)'!C8</f>
        <v>Ulrichová Sabina</v>
      </c>
      <c r="B8" s="277" t="str">
        <f>'výška (2)'!E8</f>
        <v>Šlapanice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8"/>
      <c r="O8" s="279"/>
    </row>
    <row r="9" spans="1:15" ht="24.75" customHeight="1">
      <c r="A9" s="276" t="str">
        <f>'výška (2)'!C9</f>
        <v>Nekudová</v>
      </c>
      <c r="B9" s="277" t="str">
        <f>'výška (2)'!E9</f>
        <v>Zastávka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8"/>
      <c r="O9" s="279"/>
    </row>
    <row r="10" spans="1:15" ht="24.75" customHeight="1">
      <c r="A10" s="276" t="str">
        <f>'výška (2)'!C10</f>
        <v>Cizlerová</v>
      </c>
      <c r="B10" s="277" t="str">
        <f>'výška (2)'!E10</f>
        <v>Zastávka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8"/>
      <c r="O10" s="279"/>
    </row>
    <row r="11" spans="1:15" ht="24.75" customHeight="1">
      <c r="A11" s="276" t="str">
        <f>'výška (2)'!C11</f>
        <v>Stelzelová</v>
      </c>
      <c r="B11" s="277" t="str">
        <f>'výška (2)'!E11</f>
        <v>Rajhrad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8"/>
      <c r="O11" s="279"/>
    </row>
    <row r="12" spans="1:15" ht="24.75" customHeight="1">
      <c r="A12" s="276" t="str">
        <f>'výška (2)'!C12</f>
        <v>Polnická</v>
      </c>
      <c r="B12" s="277" t="str">
        <f>'výška (2)'!E12</f>
        <v>Tišnov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8"/>
      <c r="O12" s="279"/>
    </row>
    <row r="13" spans="1:15" ht="24.75" customHeight="1">
      <c r="A13" s="276" t="str">
        <f>'výška (2)'!C13</f>
        <v>Vrzalová</v>
      </c>
      <c r="B13" s="277" t="str">
        <f>'výška (2)'!E13</f>
        <v>Tišnov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8"/>
      <c r="O13" s="279"/>
    </row>
    <row r="14" spans="1:15" ht="24.75" customHeight="1">
      <c r="A14" s="276" t="str">
        <f>'výška (2)'!C14</f>
        <v>Zouharová</v>
      </c>
      <c r="B14" s="277" t="str">
        <f>'výška (2)'!E14</f>
        <v>Rajhrad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8"/>
      <c r="O14" s="279"/>
    </row>
    <row r="15" spans="1:15" ht="24.75" customHeight="1">
      <c r="A15" s="276" t="str">
        <f>'výška (2)'!C15</f>
        <v>Floríková</v>
      </c>
      <c r="B15" s="277" t="str">
        <f>'výška (2)'!E15</f>
        <v>Rajhrad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8"/>
      <c r="O15" s="279"/>
    </row>
    <row r="16" spans="1:15" ht="24.75" customHeight="1">
      <c r="A16" s="276">
        <f>'výška (2)'!C16</f>
        <v>0</v>
      </c>
      <c r="B16" s="277">
        <f>'výška (2)'!E16</f>
        <v>0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8"/>
      <c r="O16" s="279"/>
    </row>
    <row r="17" spans="1:15" ht="24.75" customHeight="1">
      <c r="A17" s="276">
        <f>'výška (2)'!C17</f>
        <v>0</v>
      </c>
      <c r="B17" s="277">
        <f>'výška (2)'!E17</f>
        <v>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8"/>
      <c r="O17" s="279"/>
    </row>
    <row r="18" spans="1:15" ht="24.75" customHeight="1">
      <c r="A18" s="276">
        <f>'výška (2)'!C18</f>
        <v>0</v>
      </c>
      <c r="B18" s="277">
        <f>'výška (2)'!E18</f>
        <v>0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8"/>
      <c r="O18" s="279"/>
    </row>
    <row r="19" spans="1:15" ht="24.75" customHeight="1">
      <c r="A19" s="276">
        <f>'výška (2)'!C19</f>
        <v>0</v>
      </c>
      <c r="B19" s="277">
        <f>'výška (2)'!E19</f>
        <v>0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8"/>
      <c r="O19" s="279"/>
    </row>
    <row r="20" spans="1:15" ht="24.75" customHeight="1">
      <c r="A20" s="276">
        <f>'výška (2)'!C20</f>
        <v>0</v>
      </c>
      <c r="B20" s="277">
        <f>'výška (2)'!E20</f>
        <v>0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8"/>
      <c r="O20" s="279"/>
    </row>
  </sheetData>
  <sheetProtection/>
  <mergeCells count="1">
    <mergeCell ref="C2:O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</sheetPr>
  <dimension ref="A1:N20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12.75390625" style="0" customWidth="1"/>
  </cols>
  <sheetData>
    <row r="1" ht="12.75">
      <c r="L1" s="129" t="s">
        <v>294</v>
      </c>
    </row>
    <row r="2" spans="1:14" ht="12.75">
      <c r="A2" s="209" t="s">
        <v>195</v>
      </c>
      <c r="B2" s="211" t="s">
        <v>196</v>
      </c>
      <c r="C2" s="208" t="s">
        <v>197</v>
      </c>
      <c r="D2" s="206"/>
      <c r="E2" s="206"/>
      <c r="F2" s="206"/>
      <c r="G2" s="206"/>
      <c r="H2" s="206"/>
      <c r="I2" s="206"/>
      <c r="J2" s="206"/>
      <c r="K2" s="206"/>
      <c r="L2" s="207"/>
      <c r="M2" s="169"/>
      <c r="N2" s="169"/>
    </row>
    <row r="3" spans="1:14" ht="12.75">
      <c r="A3" s="210"/>
      <c r="B3" s="212"/>
      <c r="C3" s="208">
        <v>1</v>
      </c>
      <c r="D3" s="206"/>
      <c r="E3" s="206">
        <v>2</v>
      </c>
      <c r="F3" s="206"/>
      <c r="G3" s="206">
        <v>3</v>
      </c>
      <c r="H3" s="206"/>
      <c r="I3" s="206">
        <v>4</v>
      </c>
      <c r="J3" s="206"/>
      <c r="K3" s="206" t="s">
        <v>205</v>
      </c>
      <c r="L3" s="207"/>
      <c r="M3" s="169"/>
      <c r="N3" s="169"/>
    </row>
    <row r="4" spans="1:14" ht="24.75" customHeight="1">
      <c r="A4" s="145" t="str">
        <f>'dálka (2)'!C4</f>
        <v>Havlátová</v>
      </c>
      <c r="B4" s="172" t="str">
        <f>'dálka (2)'!E4</f>
        <v>Tišnov</v>
      </c>
      <c r="C4" s="148"/>
      <c r="D4" s="149"/>
      <c r="E4" s="148"/>
      <c r="F4" s="150"/>
      <c r="G4" s="148"/>
      <c r="H4" s="150"/>
      <c r="I4" s="148"/>
      <c r="J4" s="149"/>
      <c r="K4" s="171"/>
      <c r="L4" s="150"/>
      <c r="M4" s="170"/>
      <c r="N4" s="170"/>
    </row>
    <row r="5" spans="1:14" ht="24.75" customHeight="1">
      <c r="A5" s="145" t="str">
        <f>'dálka (2)'!C5</f>
        <v>Škodová</v>
      </c>
      <c r="B5" s="172" t="str">
        <f>'dálka (2)'!E5</f>
        <v>Zastávka</v>
      </c>
      <c r="C5" s="148"/>
      <c r="D5" s="149"/>
      <c r="E5" s="148"/>
      <c r="F5" s="150"/>
      <c r="G5" s="148"/>
      <c r="H5" s="150"/>
      <c r="I5" s="148"/>
      <c r="J5" s="149"/>
      <c r="K5" s="171"/>
      <c r="L5" s="150"/>
      <c r="M5" s="170"/>
      <c r="N5" s="170"/>
    </row>
    <row r="6" spans="1:14" ht="24.75" customHeight="1">
      <c r="A6" s="145" t="str">
        <f>'dálka (2)'!C6</f>
        <v>Dvořáčková</v>
      </c>
      <c r="B6" s="172" t="str">
        <f>'dálka (2)'!E6</f>
        <v>Tišnov</v>
      </c>
      <c r="C6" s="148"/>
      <c r="D6" s="149"/>
      <c r="E6" s="148"/>
      <c r="F6" s="150"/>
      <c r="G6" s="148"/>
      <c r="H6" s="150"/>
      <c r="I6" s="148"/>
      <c r="J6" s="149"/>
      <c r="K6" s="171"/>
      <c r="L6" s="150"/>
      <c r="M6" s="170"/>
      <c r="N6" s="170"/>
    </row>
    <row r="7" spans="1:14" ht="24.75" customHeight="1">
      <c r="A7" s="145" t="str">
        <f>'dálka (2)'!C7</f>
        <v>Vrzalová</v>
      </c>
      <c r="B7" s="172" t="str">
        <f>'dálka (2)'!E7</f>
        <v>Tišnov</v>
      </c>
      <c r="C7" s="148"/>
      <c r="D7" s="149"/>
      <c r="E7" s="148"/>
      <c r="F7" s="150"/>
      <c r="G7" s="148"/>
      <c r="H7" s="150"/>
      <c r="I7" s="148"/>
      <c r="J7" s="149"/>
      <c r="K7" s="171"/>
      <c r="L7" s="150"/>
      <c r="M7" s="170"/>
      <c r="N7" s="170"/>
    </row>
    <row r="8" spans="1:14" ht="24.75" customHeight="1">
      <c r="A8" s="145" t="str">
        <f>'dálka (2)'!C8</f>
        <v>Horáková</v>
      </c>
      <c r="B8" s="172" t="str">
        <f>'dálka (2)'!E8</f>
        <v>Šlapanice</v>
      </c>
      <c r="C8" s="148"/>
      <c r="D8" s="149"/>
      <c r="E8" s="148"/>
      <c r="F8" s="150"/>
      <c r="G8" s="148"/>
      <c r="H8" s="150"/>
      <c r="I8" s="148"/>
      <c r="J8" s="149"/>
      <c r="K8" s="171"/>
      <c r="L8" s="150"/>
      <c r="M8" s="170"/>
      <c r="N8" s="170"/>
    </row>
    <row r="9" spans="1:14" ht="24.75" customHeight="1">
      <c r="A9" s="145" t="str">
        <f>'dálka (2)'!C9</f>
        <v>Kožoušková</v>
      </c>
      <c r="B9" s="172" t="s">
        <v>149</v>
      </c>
      <c r="C9" s="148"/>
      <c r="D9" s="149"/>
      <c r="E9" s="148"/>
      <c r="F9" s="150"/>
      <c r="G9" s="148"/>
      <c r="H9" s="150"/>
      <c r="I9" s="148"/>
      <c r="J9" s="149"/>
      <c r="K9" s="171"/>
      <c r="L9" s="150"/>
      <c r="M9" s="170"/>
      <c r="N9" s="170"/>
    </row>
    <row r="10" spans="1:14" ht="24.75" customHeight="1">
      <c r="A10" s="145" t="str">
        <f>'dálka (2)'!C10</f>
        <v>Musilová</v>
      </c>
      <c r="B10" s="172" t="str">
        <f>'dálka (2)'!E9</f>
        <v>Šlapanice</v>
      </c>
      <c r="C10" s="148"/>
      <c r="D10" s="149"/>
      <c r="E10" s="148"/>
      <c r="F10" s="150"/>
      <c r="G10" s="148"/>
      <c r="H10" s="150"/>
      <c r="I10" s="148"/>
      <c r="J10" s="149"/>
      <c r="K10" s="171"/>
      <c r="L10" s="150"/>
      <c r="M10" s="170"/>
      <c r="N10" s="170"/>
    </row>
    <row r="11" spans="1:14" ht="24.75" customHeight="1">
      <c r="A11" s="145" t="str">
        <f>'dálka (2)'!C11</f>
        <v>Křenková</v>
      </c>
      <c r="B11" s="172" t="str">
        <f>'dálka (2)'!E10</f>
        <v>Zastávka</v>
      </c>
      <c r="C11" s="148"/>
      <c r="D11" s="149"/>
      <c r="E11" s="148"/>
      <c r="F11" s="150"/>
      <c r="G11" s="148"/>
      <c r="H11" s="150"/>
      <c r="I11" s="148"/>
      <c r="J11" s="149"/>
      <c r="K11" s="171"/>
      <c r="L11" s="150"/>
      <c r="M11" s="170"/>
      <c r="N11" s="170"/>
    </row>
    <row r="12" spans="1:14" ht="24.75" customHeight="1">
      <c r="A12" s="145" t="str">
        <f>'dálka (2)'!C12</f>
        <v>Rožnovská</v>
      </c>
      <c r="B12" s="172" t="s">
        <v>122</v>
      </c>
      <c r="C12" s="148"/>
      <c r="D12" s="149"/>
      <c r="E12" s="148"/>
      <c r="F12" s="150"/>
      <c r="G12" s="148"/>
      <c r="H12" s="150"/>
      <c r="I12" s="148"/>
      <c r="J12" s="149"/>
      <c r="K12" s="171"/>
      <c r="L12" s="150"/>
      <c r="M12" s="170"/>
      <c r="N12" s="170"/>
    </row>
    <row r="13" spans="1:14" ht="24.75" customHeight="1">
      <c r="A13" s="145" t="str">
        <f>'dálka (2)'!C13</f>
        <v>Balšínková</v>
      </c>
      <c r="B13" s="172" t="str">
        <f>'dálka (2)'!E12</f>
        <v>Rajhrad</v>
      </c>
      <c r="C13" s="148"/>
      <c r="D13" s="149"/>
      <c r="E13" s="148"/>
      <c r="F13" s="150"/>
      <c r="G13" s="148"/>
      <c r="H13" s="150"/>
      <c r="I13" s="148"/>
      <c r="J13" s="149"/>
      <c r="K13" s="171"/>
      <c r="L13" s="150"/>
      <c r="M13" s="170"/>
      <c r="N13" s="170"/>
    </row>
    <row r="14" spans="1:14" ht="24.75" customHeight="1">
      <c r="A14" s="145" t="str">
        <f>'dálka (2)'!C14</f>
        <v>Habartová</v>
      </c>
      <c r="B14" s="172" t="str">
        <f>'dálka (2)'!E13</f>
        <v>Rajhrad</v>
      </c>
      <c r="C14" s="148"/>
      <c r="D14" s="149"/>
      <c r="E14" s="148"/>
      <c r="F14" s="150"/>
      <c r="G14" s="148"/>
      <c r="H14" s="150"/>
      <c r="I14" s="148"/>
      <c r="J14" s="149"/>
      <c r="K14" s="171"/>
      <c r="L14" s="150"/>
      <c r="M14" s="170"/>
      <c r="N14" s="170"/>
    </row>
    <row r="15" spans="1:14" ht="24.75" customHeight="1">
      <c r="A15" s="145">
        <f>'dálka (2)'!C15</f>
        <v>0</v>
      </c>
      <c r="B15" s="172">
        <v>0</v>
      </c>
      <c r="C15" s="148"/>
      <c r="D15" s="149"/>
      <c r="E15" s="148"/>
      <c r="F15" s="150"/>
      <c r="G15" s="148"/>
      <c r="H15" s="150"/>
      <c r="I15" s="148"/>
      <c r="J15" s="149"/>
      <c r="K15" s="171"/>
      <c r="L15" s="150"/>
      <c r="M15" s="170"/>
      <c r="N15" s="170"/>
    </row>
    <row r="16" spans="1:14" ht="24.75" customHeight="1">
      <c r="A16" s="145">
        <f>'dálka (2)'!C16</f>
        <v>0</v>
      </c>
      <c r="B16" s="172">
        <f>'dálka (2)'!E16</f>
        <v>0</v>
      </c>
      <c r="C16" s="148"/>
      <c r="D16" s="149"/>
      <c r="E16" s="148"/>
      <c r="F16" s="150"/>
      <c r="G16" s="148"/>
      <c r="H16" s="150"/>
      <c r="I16" s="148"/>
      <c r="J16" s="149"/>
      <c r="K16" s="171"/>
      <c r="L16" s="150"/>
      <c r="M16" s="170"/>
      <c r="N16" s="170"/>
    </row>
    <row r="17" spans="1:14" ht="24.75" customHeight="1">
      <c r="A17" s="145">
        <f>'dálka (2)'!C17</f>
        <v>0</v>
      </c>
      <c r="B17" s="172">
        <f>'dálka (2)'!E17</f>
        <v>0</v>
      </c>
      <c r="C17" s="148"/>
      <c r="D17" s="149"/>
      <c r="E17" s="148"/>
      <c r="F17" s="150"/>
      <c r="G17" s="148"/>
      <c r="H17" s="150"/>
      <c r="I17" s="148"/>
      <c r="J17" s="149"/>
      <c r="K17" s="171"/>
      <c r="L17" s="150"/>
      <c r="M17" s="170"/>
      <c r="N17" s="170"/>
    </row>
    <row r="18" spans="1:14" ht="24.75" customHeight="1">
      <c r="A18" s="145">
        <f>'dálka (2)'!C18</f>
        <v>0</v>
      </c>
      <c r="B18" s="172">
        <f>'dálka (2)'!E18</f>
        <v>0</v>
      </c>
      <c r="C18" s="148"/>
      <c r="D18" s="149"/>
      <c r="E18" s="148"/>
      <c r="F18" s="150"/>
      <c r="G18" s="148"/>
      <c r="H18" s="150"/>
      <c r="I18" s="148"/>
      <c r="J18" s="149"/>
      <c r="K18" s="171"/>
      <c r="L18" s="150"/>
      <c r="M18" s="170"/>
      <c r="N18" s="170"/>
    </row>
    <row r="19" spans="1:14" ht="24.75" customHeight="1">
      <c r="A19" s="145">
        <f>'dálka (2)'!C19</f>
        <v>0</v>
      </c>
      <c r="B19" s="172">
        <f>'dálka (2)'!E19</f>
        <v>0</v>
      </c>
      <c r="C19" s="148"/>
      <c r="D19" s="149"/>
      <c r="E19" s="148"/>
      <c r="F19" s="150"/>
      <c r="G19" s="148"/>
      <c r="H19" s="150"/>
      <c r="I19" s="148"/>
      <c r="J19" s="149"/>
      <c r="K19" s="171"/>
      <c r="L19" s="150"/>
      <c r="M19" s="170"/>
      <c r="N19" s="170"/>
    </row>
    <row r="20" spans="1:14" ht="24.75" customHeight="1">
      <c r="A20" s="145">
        <f>'dálka (2)'!C20</f>
        <v>0</v>
      </c>
      <c r="B20" s="172">
        <f>'dálka (2)'!E20</f>
        <v>0</v>
      </c>
      <c r="C20" s="148"/>
      <c r="D20" s="149"/>
      <c r="E20" s="148"/>
      <c r="F20" s="150"/>
      <c r="G20" s="148"/>
      <c r="H20" s="150"/>
      <c r="I20" s="148"/>
      <c r="J20" s="149"/>
      <c r="K20" s="171"/>
      <c r="L20" s="150"/>
      <c r="M20" s="170"/>
      <c r="N20" s="170"/>
    </row>
  </sheetData>
  <sheetProtection/>
  <mergeCells count="8">
    <mergeCell ref="A2:A3"/>
    <mergeCell ref="B2:B3"/>
    <mergeCell ref="C2:L2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2">
      <selection activeCell="G19" sqref="G19"/>
    </sheetView>
  </sheetViews>
  <sheetFormatPr defaultColWidth="9.00390625" defaultRowHeight="12.75"/>
  <cols>
    <col min="1" max="2" width="5.25390625" style="47" customWidth="1"/>
    <col min="3" max="3" width="26.375" style="0" customWidth="1"/>
    <col min="4" max="4" width="9.375" style="47" customWidth="1"/>
    <col min="5" max="5" width="26.375" style="0" customWidth="1"/>
    <col min="6" max="6" width="11.25390625" style="81" customWidth="1"/>
    <col min="7" max="7" width="9.25390625" style="47" customWidth="1"/>
  </cols>
  <sheetData>
    <row r="2" spans="1:7" s="59" customFormat="1" ht="21.75" customHeight="1">
      <c r="A2" s="54" t="s">
        <v>36</v>
      </c>
      <c r="B2" s="55"/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12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>IF(F4&gt;0,(ROW()-3)&amp;".","")</f>
        <v>1.</v>
      </c>
      <c r="B4" s="113">
        <v>2</v>
      </c>
      <c r="C4" t="s">
        <v>135</v>
      </c>
      <c r="D4" s="143">
        <v>1998</v>
      </c>
      <c r="E4" t="s">
        <v>148</v>
      </c>
      <c r="F4" s="70">
        <v>12.6</v>
      </c>
      <c r="G4" s="115">
        <f aca="true" t="shared" si="0" ref="G4:G20">IF(F4&gt;0,(INT(POWER(17.76-F4,1.81)*25.4347)),"")</f>
        <v>495</v>
      </c>
      <c r="H4" s="120" t="s">
        <v>50</v>
      </c>
      <c r="I4" s="121"/>
      <c r="J4" s="121"/>
      <c r="K4" s="121"/>
      <c r="L4" s="121"/>
    </row>
    <row r="5" spans="1:12" s="67" customFormat="1" ht="13.5" customHeight="1">
      <c r="A5" s="69" t="str">
        <f>IF(F5&gt;0,(ROW()-3)&amp;".","")</f>
        <v>2.</v>
      </c>
      <c r="B5" s="113">
        <v>3</v>
      </c>
      <c r="C5" t="s">
        <v>130</v>
      </c>
      <c r="D5" s="143" t="s">
        <v>144</v>
      </c>
      <c r="E5" t="s">
        <v>146</v>
      </c>
      <c r="F5" s="70">
        <v>12.7</v>
      </c>
      <c r="G5" s="115">
        <f t="shared" si="0"/>
        <v>478</v>
      </c>
      <c r="H5" s="121" t="s">
        <v>51</v>
      </c>
      <c r="I5" s="121"/>
      <c r="J5" s="121"/>
      <c r="K5" s="121"/>
      <c r="L5" s="121"/>
    </row>
    <row r="6" spans="1:12" s="67" customFormat="1" ht="13.5" customHeight="1">
      <c r="A6" s="69" t="str">
        <f>IF(F6&gt;0,(ROW()-3)&amp;".","")</f>
        <v>3.</v>
      </c>
      <c r="B6" s="113">
        <v>7</v>
      </c>
      <c r="C6" t="s">
        <v>142</v>
      </c>
      <c r="D6" s="143">
        <v>2000</v>
      </c>
      <c r="E6" t="s">
        <v>122</v>
      </c>
      <c r="F6" s="70">
        <v>12.7</v>
      </c>
      <c r="G6" s="115">
        <f t="shared" si="0"/>
        <v>478</v>
      </c>
      <c r="H6" s="89" t="s">
        <v>46</v>
      </c>
      <c r="I6" s="89"/>
      <c r="J6" s="89"/>
      <c r="K6" s="89"/>
      <c r="L6" s="122"/>
    </row>
    <row r="7" spans="1:12" s="67" customFormat="1" ht="13.5" customHeight="1">
      <c r="A7" s="69" t="str">
        <f>IF(F7&gt;0,(ROW()-3)&amp;".","")</f>
        <v>4.</v>
      </c>
      <c r="B7" s="113">
        <v>1</v>
      </c>
      <c r="C7" t="s">
        <v>129</v>
      </c>
      <c r="D7" s="143" t="s">
        <v>143</v>
      </c>
      <c r="E7" t="s">
        <v>146</v>
      </c>
      <c r="F7" s="70">
        <v>12.8</v>
      </c>
      <c r="G7" s="115">
        <f t="shared" si="0"/>
        <v>461</v>
      </c>
      <c r="H7" s="123" t="s">
        <v>52</v>
      </c>
      <c r="I7" s="123"/>
      <c r="J7" s="123"/>
      <c r="K7" s="123"/>
      <c r="L7" s="122"/>
    </row>
    <row r="8" spans="1:12" s="67" customFormat="1" ht="13.5" customHeight="1">
      <c r="A8" s="69" t="str">
        <f aca="true" t="shared" si="1" ref="A8:A17">IF(F7&gt;0,(ROW()-3)&amp;".","")</f>
        <v>5.</v>
      </c>
      <c r="B8" s="113">
        <v>3</v>
      </c>
      <c r="C8" t="s">
        <v>140</v>
      </c>
      <c r="D8" s="143">
        <v>2000</v>
      </c>
      <c r="E8" t="s">
        <v>122</v>
      </c>
      <c r="F8" s="70">
        <v>12.8</v>
      </c>
      <c r="G8" s="115">
        <f t="shared" si="0"/>
        <v>461</v>
      </c>
      <c r="H8" s="123" t="s">
        <v>53</v>
      </c>
      <c r="I8" s="123"/>
      <c r="J8" s="123"/>
      <c r="K8" s="123"/>
      <c r="L8" s="122"/>
    </row>
    <row r="9" spans="1:12" s="67" customFormat="1" ht="13.5" customHeight="1">
      <c r="A9" s="69" t="str">
        <f t="shared" si="1"/>
        <v>6.</v>
      </c>
      <c r="B9" s="113">
        <v>4</v>
      </c>
      <c r="C9" t="s">
        <v>133</v>
      </c>
      <c r="D9" s="143">
        <v>1999</v>
      </c>
      <c r="E9" t="s">
        <v>147</v>
      </c>
      <c r="F9" s="70">
        <v>12.8</v>
      </c>
      <c r="G9" s="115">
        <f t="shared" si="0"/>
        <v>461</v>
      </c>
      <c r="H9" s="89" t="s">
        <v>35</v>
      </c>
      <c r="I9" s="89"/>
      <c r="J9" s="89"/>
      <c r="K9" s="89"/>
      <c r="L9" s="122"/>
    </row>
    <row r="10" spans="1:7" s="67" customFormat="1" ht="13.5" customHeight="1">
      <c r="A10" s="69" t="str">
        <f t="shared" si="1"/>
        <v>7.</v>
      </c>
      <c r="B10" s="113">
        <v>5</v>
      </c>
      <c r="C10" t="s">
        <v>141</v>
      </c>
      <c r="D10" s="143">
        <v>1998</v>
      </c>
      <c r="E10" t="s">
        <v>122</v>
      </c>
      <c r="F10" s="70">
        <v>13</v>
      </c>
      <c r="G10" s="115">
        <f t="shared" si="0"/>
        <v>428</v>
      </c>
    </row>
    <row r="11" spans="1:7" s="67" customFormat="1" ht="13.5" customHeight="1">
      <c r="A11" s="69" t="str">
        <f t="shared" si="1"/>
        <v>8.</v>
      </c>
      <c r="B11" s="113">
        <v>7</v>
      </c>
      <c r="C11" t="s">
        <v>131</v>
      </c>
      <c r="D11" s="143" t="s">
        <v>145</v>
      </c>
      <c r="E11" t="s">
        <v>146</v>
      </c>
      <c r="F11" s="70">
        <v>13.2</v>
      </c>
      <c r="G11" s="115">
        <f t="shared" si="0"/>
        <v>396</v>
      </c>
    </row>
    <row r="12" spans="1:7" s="67" customFormat="1" ht="13.5" customHeight="1">
      <c r="A12" s="69" t="str">
        <f t="shared" si="1"/>
        <v>9.</v>
      </c>
      <c r="B12" s="113">
        <v>1</v>
      </c>
      <c r="C12" t="s">
        <v>132</v>
      </c>
      <c r="D12" s="143">
        <v>2000</v>
      </c>
      <c r="E12" t="s">
        <v>147</v>
      </c>
      <c r="F12" s="70">
        <v>13.3</v>
      </c>
      <c r="G12" s="115">
        <f t="shared" si="0"/>
        <v>380</v>
      </c>
    </row>
    <row r="13" spans="1:7" s="67" customFormat="1" ht="13.5" customHeight="1">
      <c r="A13" s="69" t="str">
        <f t="shared" si="1"/>
        <v>10.</v>
      </c>
      <c r="B13" s="113">
        <v>2</v>
      </c>
      <c r="C13" s="67" t="s">
        <v>137</v>
      </c>
      <c r="D13" s="143">
        <v>1999</v>
      </c>
      <c r="E13" s="67" t="s">
        <v>149</v>
      </c>
      <c r="F13" s="70">
        <v>13.4</v>
      </c>
      <c r="G13" s="115">
        <f t="shared" si="0"/>
        <v>365</v>
      </c>
    </row>
    <row r="14" spans="1:7" s="67" customFormat="1" ht="13.5" customHeight="1">
      <c r="A14" s="69" t="str">
        <f t="shared" si="1"/>
        <v>11.</v>
      </c>
      <c r="B14" s="113">
        <v>5</v>
      </c>
      <c r="C14" t="s">
        <v>138</v>
      </c>
      <c r="D14" s="143">
        <v>1997</v>
      </c>
      <c r="E14" t="s">
        <v>149</v>
      </c>
      <c r="F14" s="70">
        <v>13.5</v>
      </c>
      <c r="G14" s="115">
        <f t="shared" si="0"/>
        <v>350</v>
      </c>
    </row>
    <row r="15" spans="1:7" s="67" customFormat="1" ht="13.5" customHeight="1">
      <c r="A15" s="69" t="str">
        <f t="shared" si="1"/>
        <v>12.</v>
      </c>
      <c r="B15" s="113">
        <v>4</v>
      </c>
      <c r="C15" t="s">
        <v>208</v>
      </c>
      <c r="D15" s="143">
        <v>2000</v>
      </c>
      <c r="E15" t="s">
        <v>148</v>
      </c>
      <c r="F15" s="70">
        <v>14</v>
      </c>
      <c r="G15" s="115">
        <f t="shared" si="0"/>
        <v>279</v>
      </c>
    </row>
    <row r="16" spans="1:7" s="67" customFormat="1" ht="13.5" customHeight="1">
      <c r="A16" s="69" t="str">
        <f t="shared" si="1"/>
        <v>13.</v>
      </c>
      <c r="B16" s="113">
        <v>6</v>
      </c>
      <c r="C16" t="s">
        <v>134</v>
      </c>
      <c r="D16" s="143">
        <v>1999</v>
      </c>
      <c r="E16" t="s">
        <v>147</v>
      </c>
      <c r="F16" s="70">
        <v>14.1</v>
      </c>
      <c r="G16" s="115">
        <f t="shared" si="0"/>
        <v>266</v>
      </c>
    </row>
    <row r="17" spans="1:7" s="67" customFormat="1" ht="13.5" customHeight="1">
      <c r="A17" s="69" t="str">
        <f t="shared" si="1"/>
        <v>14.</v>
      </c>
      <c r="B17" s="113">
        <v>6</v>
      </c>
      <c r="C17" t="s">
        <v>139</v>
      </c>
      <c r="D17" s="143">
        <v>1998</v>
      </c>
      <c r="E17" t="s">
        <v>149</v>
      </c>
      <c r="F17" s="70">
        <v>14.4</v>
      </c>
      <c r="G17" s="115">
        <f t="shared" si="0"/>
        <v>228</v>
      </c>
    </row>
    <row r="18" spans="1:7" s="67" customFormat="1" ht="13.5" customHeight="1">
      <c r="A18" s="69">
        <f>IF(F18&gt;0,(ROW()-3)&amp;".","")</f>
      </c>
      <c r="B18" s="113"/>
      <c r="D18" s="68"/>
      <c r="F18" s="70"/>
      <c r="G18" s="115">
        <f t="shared" si="0"/>
      </c>
    </row>
    <row r="19" spans="1:7" s="67" customFormat="1" ht="13.5" customHeight="1">
      <c r="A19" s="69">
        <f>IF(F19&gt;0,(ROW()-3)&amp;".","")</f>
      </c>
      <c r="B19" s="113"/>
      <c r="D19" s="68"/>
      <c r="F19" s="70"/>
      <c r="G19" s="115">
        <f t="shared" si="0"/>
      </c>
    </row>
    <row r="20" spans="1:7" s="67" customFormat="1" ht="13.5" customHeight="1">
      <c r="A20" s="69">
        <f>IF(F20&gt;0,(ROW()-3)&amp;".","")</f>
      </c>
      <c r="B20" s="113"/>
      <c r="D20" s="68"/>
      <c r="F20" s="70"/>
      <c r="G20" s="115">
        <f t="shared" si="0"/>
      </c>
    </row>
    <row r="21" spans="1:7" s="67" customFormat="1" ht="13.5" customHeight="1">
      <c r="A21" s="69">
        <f aca="true" t="shared" si="2" ref="A21:A34">IF(F21&gt;0,(ROW()-3)&amp;".","")</f>
      </c>
      <c r="B21" s="113"/>
      <c r="D21" s="68"/>
      <c r="F21" s="70"/>
      <c r="G21" s="115">
        <f aca="true" t="shared" si="3" ref="G21:G51">IF(F21&gt;0,(INT(POWER(17.76-F21,1.81)*25.4347)),"")</f>
      </c>
    </row>
    <row r="22" spans="1:7" s="67" customFormat="1" ht="13.5" customHeight="1">
      <c r="A22" s="69">
        <f t="shared" si="2"/>
      </c>
      <c r="B22" s="113"/>
      <c r="D22" s="68"/>
      <c r="F22" s="70"/>
      <c r="G22" s="115">
        <f t="shared" si="3"/>
      </c>
    </row>
    <row r="23" spans="1:7" s="67" customFormat="1" ht="13.5" customHeight="1">
      <c r="A23" s="69">
        <f t="shared" si="2"/>
      </c>
      <c r="B23" s="113"/>
      <c r="D23" s="68"/>
      <c r="F23" s="70"/>
      <c r="G23" s="115">
        <f t="shared" si="3"/>
      </c>
    </row>
    <row r="24" spans="1:7" s="67" customFormat="1" ht="13.5" customHeight="1">
      <c r="A24" s="69">
        <f t="shared" si="2"/>
      </c>
      <c r="B24" s="113"/>
      <c r="D24" s="68"/>
      <c r="F24" s="70"/>
      <c r="G24" s="115">
        <f t="shared" si="3"/>
      </c>
    </row>
    <row r="25" spans="1:7" s="67" customFormat="1" ht="13.5" customHeight="1">
      <c r="A25" s="69">
        <f t="shared" si="2"/>
      </c>
      <c r="B25" s="113"/>
      <c r="D25" s="68"/>
      <c r="F25" s="70"/>
      <c r="G25" s="115">
        <f t="shared" si="3"/>
      </c>
    </row>
    <row r="26" spans="1:7" s="67" customFormat="1" ht="13.5" customHeight="1">
      <c r="A26" s="69">
        <f t="shared" si="2"/>
      </c>
      <c r="B26" s="113"/>
      <c r="D26" s="68"/>
      <c r="F26" s="70"/>
      <c r="G26" s="115">
        <f t="shared" si="3"/>
      </c>
    </row>
    <row r="27" spans="1:7" s="67" customFormat="1" ht="13.5" customHeight="1">
      <c r="A27" s="69">
        <f t="shared" si="2"/>
      </c>
      <c r="B27" s="113"/>
      <c r="D27" s="68"/>
      <c r="F27" s="70"/>
      <c r="G27" s="115">
        <f t="shared" si="3"/>
      </c>
    </row>
    <row r="28" spans="1:7" s="67" customFormat="1" ht="13.5" customHeight="1">
      <c r="A28" s="69">
        <f t="shared" si="2"/>
      </c>
      <c r="B28" s="113"/>
      <c r="D28" s="68"/>
      <c r="F28" s="70"/>
      <c r="G28" s="115">
        <f t="shared" si="3"/>
      </c>
    </row>
    <row r="29" spans="1:7" s="67" customFormat="1" ht="13.5" customHeight="1">
      <c r="A29" s="69">
        <f t="shared" si="2"/>
      </c>
      <c r="B29" s="113"/>
      <c r="D29" s="68"/>
      <c r="F29" s="70"/>
      <c r="G29" s="115">
        <f t="shared" si="3"/>
      </c>
    </row>
    <row r="30" spans="1:7" s="67" customFormat="1" ht="13.5" customHeight="1">
      <c r="A30" s="69">
        <f t="shared" si="2"/>
      </c>
      <c r="B30" s="113"/>
      <c r="D30" s="68"/>
      <c r="F30" s="70"/>
      <c r="G30" s="115">
        <f t="shared" si="3"/>
      </c>
    </row>
    <row r="31" spans="1:7" s="67" customFormat="1" ht="13.5" customHeight="1">
      <c r="A31" s="69">
        <f t="shared" si="2"/>
      </c>
      <c r="B31" s="113"/>
      <c r="D31" s="68"/>
      <c r="F31" s="70"/>
      <c r="G31" s="115">
        <f t="shared" si="3"/>
      </c>
    </row>
    <row r="32" spans="1:7" s="67" customFormat="1" ht="13.5" customHeight="1">
      <c r="A32" s="69">
        <f t="shared" si="2"/>
      </c>
      <c r="B32" s="113"/>
      <c r="D32" s="68"/>
      <c r="F32" s="70"/>
      <c r="G32" s="115">
        <f t="shared" si="3"/>
      </c>
    </row>
    <row r="33" spans="1:7" s="67" customFormat="1" ht="13.5" customHeight="1">
      <c r="A33" s="69">
        <f t="shared" si="2"/>
      </c>
      <c r="B33" s="113"/>
      <c r="D33" s="68"/>
      <c r="F33" s="70"/>
      <c r="G33" s="115">
        <f t="shared" si="3"/>
      </c>
    </row>
    <row r="34" spans="1:7" s="67" customFormat="1" ht="13.5" customHeight="1">
      <c r="A34" s="74">
        <f t="shared" si="2"/>
      </c>
      <c r="B34" s="114"/>
      <c r="C34" s="72"/>
      <c r="D34" s="73"/>
      <c r="E34" s="72"/>
      <c r="F34" s="82"/>
      <c r="G34" s="116">
        <f t="shared" si="3"/>
      </c>
    </row>
    <row r="35" spans="1:7" s="67" customFormat="1" ht="13.5" customHeight="1">
      <c r="A35" s="69">
        <f aca="true" t="shared" si="4" ref="A35:A51">IF(F35&gt;0,(ROW()-3)&amp;".","")</f>
      </c>
      <c r="B35" s="113"/>
      <c r="D35" s="68"/>
      <c r="F35" s="70"/>
      <c r="G35" s="115">
        <f t="shared" si="3"/>
      </c>
    </row>
    <row r="36" spans="1:7" s="67" customFormat="1" ht="13.5" customHeight="1">
      <c r="A36" s="69">
        <f t="shared" si="4"/>
      </c>
      <c r="B36" s="113"/>
      <c r="D36" s="68"/>
      <c r="F36" s="70"/>
      <c r="G36" s="115">
        <f t="shared" si="3"/>
      </c>
    </row>
    <row r="37" spans="1:7" s="67" customFormat="1" ht="13.5" customHeight="1">
      <c r="A37" s="69">
        <f t="shared" si="4"/>
      </c>
      <c r="B37" s="113"/>
      <c r="D37" s="68"/>
      <c r="F37" s="70"/>
      <c r="G37" s="115">
        <f t="shared" si="3"/>
      </c>
    </row>
    <row r="38" spans="1:7" s="67" customFormat="1" ht="13.5" customHeight="1">
      <c r="A38" s="69">
        <f t="shared" si="4"/>
      </c>
      <c r="B38" s="113"/>
      <c r="D38" s="68"/>
      <c r="F38" s="70"/>
      <c r="G38" s="115">
        <f t="shared" si="3"/>
      </c>
    </row>
    <row r="39" spans="1:7" s="67" customFormat="1" ht="13.5" customHeight="1">
      <c r="A39" s="69">
        <f t="shared" si="4"/>
      </c>
      <c r="B39" s="113"/>
      <c r="D39" s="68"/>
      <c r="F39" s="70"/>
      <c r="G39" s="115">
        <f t="shared" si="3"/>
      </c>
    </row>
    <row r="40" spans="1:7" s="67" customFormat="1" ht="13.5" customHeight="1">
      <c r="A40" s="69">
        <f t="shared" si="4"/>
      </c>
      <c r="B40" s="113"/>
      <c r="D40" s="68"/>
      <c r="F40" s="70"/>
      <c r="G40" s="115">
        <f t="shared" si="3"/>
      </c>
    </row>
    <row r="41" spans="1:7" s="67" customFormat="1" ht="13.5" customHeight="1">
      <c r="A41" s="69">
        <f t="shared" si="4"/>
      </c>
      <c r="B41" s="113"/>
      <c r="D41" s="68"/>
      <c r="F41" s="70"/>
      <c r="G41" s="115">
        <f t="shared" si="3"/>
      </c>
    </row>
    <row r="42" spans="1:7" s="67" customFormat="1" ht="13.5" customHeight="1">
      <c r="A42" s="69">
        <f t="shared" si="4"/>
      </c>
      <c r="B42" s="113"/>
      <c r="D42" s="68"/>
      <c r="F42" s="70"/>
      <c r="G42" s="115">
        <f t="shared" si="3"/>
      </c>
    </row>
    <row r="43" spans="1:7" s="67" customFormat="1" ht="13.5" customHeight="1">
      <c r="A43" s="69">
        <f t="shared" si="4"/>
      </c>
      <c r="B43" s="113"/>
      <c r="D43" s="68"/>
      <c r="F43" s="70"/>
      <c r="G43" s="115">
        <f t="shared" si="3"/>
      </c>
    </row>
    <row r="44" spans="1:7" s="67" customFormat="1" ht="13.5" customHeight="1">
      <c r="A44" s="69">
        <f t="shared" si="4"/>
      </c>
      <c r="B44" s="113"/>
      <c r="D44" s="68"/>
      <c r="F44" s="70"/>
      <c r="G44" s="115">
        <f t="shared" si="3"/>
      </c>
    </row>
    <row r="45" spans="1:7" s="67" customFormat="1" ht="13.5" customHeight="1">
      <c r="A45" s="69">
        <f t="shared" si="4"/>
      </c>
      <c r="B45" s="113"/>
      <c r="D45" s="68"/>
      <c r="F45" s="70"/>
      <c r="G45" s="115">
        <f t="shared" si="3"/>
      </c>
    </row>
    <row r="46" spans="1:7" s="67" customFormat="1" ht="13.5" customHeight="1">
      <c r="A46" s="69">
        <f t="shared" si="4"/>
      </c>
      <c r="B46" s="113"/>
      <c r="D46" s="68"/>
      <c r="F46" s="70"/>
      <c r="G46" s="115">
        <f t="shared" si="3"/>
      </c>
    </row>
    <row r="47" spans="1:7" s="67" customFormat="1" ht="13.5" customHeight="1">
      <c r="A47" s="69">
        <f t="shared" si="4"/>
      </c>
      <c r="B47" s="113"/>
      <c r="D47" s="68"/>
      <c r="F47" s="70"/>
      <c r="G47" s="115">
        <f t="shared" si="3"/>
      </c>
    </row>
    <row r="48" spans="1:7" s="67" customFormat="1" ht="13.5" customHeight="1">
      <c r="A48" s="69">
        <f t="shared" si="4"/>
      </c>
      <c r="B48" s="113"/>
      <c r="D48" s="68"/>
      <c r="F48" s="70"/>
      <c r="G48" s="115">
        <f t="shared" si="3"/>
      </c>
    </row>
    <row r="49" spans="1:7" s="67" customFormat="1" ht="13.5" customHeight="1">
      <c r="A49" s="69">
        <f t="shared" si="4"/>
      </c>
      <c r="B49" s="113"/>
      <c r="D49" s="68"/>
      <c r="F49" s="70"/>
      <c r="G49" s="115">
        <f t="shared" si="3"/>
      </c>
    </row>
    <row r="50" spans="1:7" s="67" customFormat="1" ht="13.5" customHeight="1">
      <c r="A50" s="69">
        <f t="shared" si="4"/>
      </c>
      <c r="B50" s="113"/>
      <c r="D50" s="68"/>
      <c r="F50" s="70"/>
      <c r="G50" s="115">
        <f t="shared" si="3"/>
      </c>
    </row>
    <row r="51" spans="1:7" s="67" customFormat="1" ht="13.5" customHeight="1">
      <c r="A51" s="74" t="str">
        <f t="shared" si="4"/>
        <v>48.</v>
      </c>
      <c r="B51" s="114"/>
      <c r="C51" s="72"/>
      <c r="D51" s="73"/>
      <c r="E51" s="72"/>
      <c r="F51" s="82">
        <v>11</v>
      </c>
      <c r="G51" s="116">
        <f t="shared" si="3"/>
        <v>808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6 B8:B17 A18:B51 A7:A1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</sheetPr>
  <dimension ref="A1:N21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13.875" style="0" customWidth="1"/>
  </cols>
  <sheetData>
    <row r="1" ht="12.75">
      <c r="L1" s="129" t="s">
        <v>295</v>
      </c>
    </row>
    <row r="2" spans="1:12" ht="12.75">
      <c r="A2" s="209" t="s">
        <v>195</v>
      </c>
      <c r="B2" s="211" t="s">
        <v>196</v>
      </c>
      <c r="C2" s="208" t="s">
        <v>197</v>
      </c>
      <c r="D2" s="206"/>
      <c r="E2" s="206"/>
      <c r="F2" s="206"/>
      <c r="G2" s="206"/>
      <c r="H2" s="206"/>
      <c r="I2" s="206"/>
      <c r="J2" s="206"/>
      <c r="K2" s="206"/>
      <c r="L2" s="207"/>
    </row>
    <row r="3" spans="1:14" ht="18.75" customHeight="1">
      <c r="A3" s="210"/>
      <c r="B3" s="212"/>
      <c r="C3" s="208">
        <v>1</v>
      </c>
      <c r="D3" s="206"/>
      <c r="E3" s="206">
        <v>2</v>
      </c>
      <c r="F3" s="206"/>
      <c r="G3" s="206">
        <v>3</v>
      </c>
      <c r="H3" s="206"/>
      <c r="I3" s="206">
        <v>4</v>
      </c>
      <c r="J3" s="206"/>
      <c r="K3" s="206" t="s">
        <v>205</v>
      </c>
      <c r="L3" s="207"/>
      <c r="M3" s="169"/>
      <c r="N3" s="169"/>
    </row>
    <row r="4" spans="1:14" ht="24.75" customHeight="1" hidden="1">
      <c r="A4" s="173"/>
      <c r="B4" s="173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24.75" customHeight="1">
      <c r="A5" s="280" t="str">
        <f>'koule (2)'!C4</f>
        <v>Čechovičová</v>
      </c>
      <c r="B5" s="281" t="str">
        <f>'koule (2)'!E4</f>
        <v>Tišnov</v>
      </c>
      <c r="C5" s="282"/>
      <c r="D5" s="283"/>
      <c r="E5" s="282"/>
      <c r="F5" s="284"/>
      <c r="G5" s="282"/>
      <c r="H5" s="284"/>
      <c r="I5" s="282"/>
      <c r="J5" s="283"/>
      <c r="K5" s="285"/>
      <c r="L5" s="284"/>
      <c r="M5" s="170"/>
      <c r="N5" s="170"/>
    </row>
    <row r="6" spans="1:14" ht="24.75" customHeight="1">
      <c r="A6" s="145" t="str">
        <f>'koule (2)'!C5</f>
        <v>Krejcarová</v>
      </c>
      <c r="B6" s="172" t="str">
        <f>'koule (2)'!E5</f>
        <v>Rajhrad</v>
      </c>
      <c r="C6" s="148"/>
      <c r="D6" s="149"/>
      <c r="E6" s="148"/>
      <c r="F6" s="150"/>
      <c r="G6" s="148"/>
      <c r="H6" s="150"/>
      <c r="I6" s="148"/>
      <c r="J6" s="149"/>
      <c r="K6" s="171"/>
      <c r="L6" s="150"/>
      <c r="M6" s="170"/>
      <c r="N6" s="170"/>
    </row>
    <row r="7" spans="1:14" ht="24.75" customHeight="1">
      <c r="A7" s="145" t="str">
        <f>'koule (2)'!C6</f>
        <v>Vondrová</v>
      </c>
      <c r="B7" s="172" t="str">
        <f>'koule (2)'!E6</f>
        <v>Šlapanice</v>
      </c>
      <c r="C7" s="148"/>
      <c r="D7" s="149"/>
      <c r="E7" s="148"/>
      <c r="F7" s="150"/>
      <c r="G7" s="148"/>
      <c r="H7" s="150"/>
      <c r="I7" s="148"/>
      <c r="J7" s="149"/>
      <c r="K7" s="171"/>
      <c r="L7" s="150"/>
      <c r="M7" s="170"/>
      <c r="N7" s="170"/>
    </row>
    <row r="8" spans="1:14" ht="24.75" customHeight="1">
      <c r="A8" s="145" t="str">
        <f>'koule (2)'!C7</f>
        <v>Kočvarová</v>
      </c>
      <c r="B8" s="172" t="str">
        <f>'koule (2)'!E7</f>
        <v>Šlapanice</v>
      </c>
      <c r="C8" s="148"/>
      <c r="D8" s="149"/>
      <c r="E8" s="148"/>
      <c r="F8" s="150"/>
      <c r="G8" s="148"/>
      <c r="H8" s="150"/>
      <c r="I8" s="148"/>
      <c r="J8" s="149"/>
      <c r="K8" s="171"/>
      <c r="L8" s="150"/>
      <c r="M8" s="170"/>
      <c r="N8" s="170"/>
    </row>
    <row r="9" spans="1:14" ht="24.75" customHeight="1">
      <c r="A9" s="145" t="str">
        <f>'koule (2)'!C8</f>
        <v>Zelinková</v>
      </c>
      <c r="B9" s="172" t="str">
        <f>'koule (2)'!E8</f>
        <v>Zastávka</v>
      </c>
      <c r="C9" s="148"/>
      <c r="D9" s="149"/>
      <c r="E9" s="148"/>
      <c r="F9" s="150"/>
      <c r="G9" s="148"/>
      <c r="H9" s="150"/>
      <c r="I9" s="148"/>
      <c r="J9" s="149"/>
      <c r="K9" s="171"/>
      <c r="L9" s="150"/>
      <c r="M9" s="170"/>
      <c r="N9" s="170"/>
    </row>
    <row r="10" spans="1:14" ht="24.75" customHeight="1">
      <c r="A10" s="145" t="str">
        <f>'koule (2)'!C9</f>
        <v>Neklapilová</v>
      </c>
      <c r="B10" s="172" t="str">
        <f>'koule (2)'!E9</f>
        <v>Tišnov</v>
      </c>
      <c r="C10" s="148"/>
      <c r="D10" s="149"/>
      <c r="E10" s="148"/>
      <c r="F10" s="150"/>
      <c r="G10" s="148"/>
      <c r="H10" s="150"/>
      <c r="I10" s="148"/>
      <c r="J10" s="149"/>
      <c r="K10" s="171"/>
      <c r="L10" s="150"/>
      <c r="M10" s="170"/>
      <c r="N10" s="170"/>
    </row>
    <row r="11" spans="1:14" ht="24.75" customHeight="1">
      <c r="A11" s="145" t="str">
        <f>'koule (2)'!C10</f>
        <v>Páralová</v>
      </c>
      <c r="B11" s="172" t="str">
        <f>'koule (2)'!E10</f>
        <v>Šlapanice</v>
      </c>
      <c r="C11" s="148"/>
      <c r="D11" s="149"/>
      <c r="E11" s="148"/>
      <c r="F11" s="150"/>
      <c r="G11" s="148"/>
      <c r="H11" s="150"/>
      <c r="I11" s="148"/>
      <c r="J11" s="149"/>
      <c r="K11" s="171"/>
      <c r="L11" s="150"/>
      <c r="M11" s="170"/>
      <c r="N11" s="170"/>
    </row>
    <row r="12" spans="1:14" ht="24.75" customHeight="1">
      <c r="A12" s="145" t="str">
        <f>'koule (2)'!C11</f>
        <v>Srncová</v>
      </c>
      <c r="B12" s="172" t="str">
        <f>'koule (2)'!E11</f>
        <v>Tišnov</v>
      </c>
      <c r="C12" s="148"/>
      <c r="D12" s="149"/>
      <c r="E12" s="148"/>
      <c r="F12" s="150"/>
      <c r="G12" s="148"/>
      <c r="H12" s="150"/>
      <c r="I12" s="148"/>
      <c r="J12" s="149"/>
      <c r="K12" s="171"/>
      <c r="L12" s="150"/>
      <c r="M12" s="170"/>
      <c r="N12" s="170"/>
    </row>
    <row r="13" spans="1:14" ht="24.75" customHeight="1">
      <c r="A13" s="145" t="str">
        <f>'koule (2)'!C12</f>
        <v>Procházková </v>
      </c>
      <c r="B13" s="172" t="str">
        <f>'koule (2)'!E12</f>
        <v>Zastávka</v>
      </c>
      <c r="C13" s="148"/>
      <c r="D13" s="149"/>
      <c r="E13" s="148"/>
      <c r="F13" s="150"/>
      <c r="G13" s="148"/>
      <c r="H13" s="150"/>
      <c r="I13" s="148"/>
      <c r="J13" s="149"/>
      <c r="K13" s="171"/>
      <c r="L13" s="150"/>
      <c r="M13" s="170"/>
      <c r="N13" s="170"/>
    </row>
    <row r="14" spans="1:14" ht="24.75" customHeight="1">
      <c r="A14" s="145" t="str">
        <f>'koule (2)'!C13</f>
        <v>Stelzelová</v>
      </c>
      <c r="B14" s="172" t="str">
        <f>'koule (2)'!E13</f>
        <v>Rajhrad</v>
      </c>
      <c r="C14" s="148"/>
      <c r="D14" s="149"/>
      <c r="E14" s="148"/>
      <c r="F14" s="150"/>
      <c r="G14" s="148"/>
      <c r="H14" s="150"/>
      <c r="I14" s="148"/>
      <c r="J14" s="149"/>
      <c r="K14" s="171"/>
      <c r="L14" s="150"/>
      <c r="M14" s="170"/>
      <c r="N14" s="170"/>
    </row>
    <row r="15" spans="1:14" ht="24.75" customHeight="1">
      <c r="A15" s="145">
        <f>'koule (2)'!C14</f>
        <v>0</v>
      </c>
      <c r="B15" s="172">
        <f>'koule (2)'!E14</f>
        <v>0</v>
      </c>
      <c r="C15" s="148"/>
      <c r="D15" s="149"/>
      <c r="E15" s="148"/>
      <c r="F15" s="150"/>
      <c r="G15" s="148"/>
      <c r="H15" s="150"/>
      <c r="I15" s="148"/>
      <c r="J15" s="149"/>
      <c r="K15" s="171"/>
      <c r="L15" s="150"/>
      <c r="M15" s="170"/>
      <c r="N15" s="170"/>
    </row>
    <row r="16" spans="1:14" ht="24.75" customHeight="1">
      <c r="A16" s="145">
        <f>'koule (2)'!C15</f>
        <v>0</v>
      </c>
      <c r="B16" s="172">
        <f>'koule (2)'!E15</f>
        <v>0</v>
      </c>
      <c r="C16" s="148"/>
      <c r="D16" s="149"/>
      <c r="E16" s="148"/>
      <c r="F16" s="150"/>
      <c r="G16" s="148"/>
      <c r="H16" s="150"/>
      <c r="I16" s="148"/>
      <c r="J16" s="149"/>
      <c r="K16" s="171"/>
      <c r="L16" s="150"/>
      <c r="M16" s="170"/>
      <c r="N16" s="170"/>
    </row>
    <row r="17" spans="1:14" ht="24.75" customHeight="1">
      <c r="A17" s="145">
        <f>'koule (2)'!C16</f>
        <v>0</v>
      </c>
      <c r="B17" s="172">
        <f>'koule (2)'!E16</f>
        <v>0</v>
      </c>
      <c r="C17" s="148"/>
      <c r="D17" s="149"/>
      <c r="E17" s="148"/>
      <c r="F17" s="150"/>
      <c r="G17" s="148"/>
      <c r="H17" s="150"/>
      <c r="I17" s="148"/>
      <c r="J17" s="149"/>
      <c r="K17" s="171"/>
      <c r="L17" s="150"/>
      <c r="M17" s="170"/>
      <c r="N17" s="170"/>
    </row>
    <row r="18" spans="1:14" ht="24.75" customHeight="1">
      <c r="A18" s="145">
        <f>'koule (2)'!C17</f>
        <v>0</v>
      </c>
      <c r="B18" s="172">
        <f>'koule (2)'!E17</f>
        <v>0</v>
      </c>
      <c r="C18" s="148"/>
      <c r="D18" s="149"/>
      <c r="E18" s="148"/>
      <c r="F18" s="150"/>
      <c r="G18" s="148"/>
      <c r="H18" s="150"/>
      <c r="I18" s="148"/>
      <c r="J18" s="149"/>
      <c r="K18" s="171"/>
      <c r="L18" s="150"/>
      <c r="M18" s="170"/>
      <c r="N18" s="170"/>
    </row>
    <row r="19" spans="1:14" ht="24.75" customHeight="1">
      <c r="A19" s="145">
        <f>'koule (2)'!C18</f>
        <v>0</v>
      </c>
      <c r="B19" s="172">
        <f>'koule (2)'!E18</f>
        <v>0</v>
      </c>
      <c r="C19" s="148"/>
      <c r="D19" s="149"/>
      <c r="E19" s="148"/>
      <c r="F19" s="150"/>
      <c r="G19" s="148"/>
      <c r="H19" s="150"/>
      <c r="I19" s="148"/>
      <c r="J19" s="149"/>
      <c r="K19" s="171"/>
      <c r="L19" s="150"/>
      <c r="M19" s="170"/>
      <c r="N19" s="170"/>
    </row>
    <row r="20" spans="1:14" ht="24.75" customHeight="1">
      <c r="A20" s="145">
        <f>'koule (2)'!C19</f>
        <v>0</v>
      </c>
      <c r="B20" s="172">
        <f>'koule (2)'!E19</f>
        <v>0</v>
      </c>
      <c r="C20" s="148"/>
      <c r="D20" s="149"/>
      <c r="E20" s="148"/>
      <c r="F20" s="150"/>
      <c r="G20" s="148"/>
      <c r="H20" s="150"/>
      <c r="I20" s="148"/>
      <c r="J20" s="149"/>
      <c r="K20" s="171"/>
      <c r="L20" s="150"/>
      <c r="M20" s="170"/>
      <c r="N20" s="170"/>
    </row>
    <row r="21" spans="1:14" ht="24.75" customHeight="1">
      <c r="A21" s="145">
        <f>'koule (2)'!C20</f>
        <v>0</v>
      </c>
      <c r="B21" s="172">
        <f>'koule (2)'!E20</f>
        <v>0</v>
      </c>
      <c r="C21" s="148"/>
      <c r="D21" s="149"/>
      <c r="E21" s="148"/>
      <c r="F21" s="150"/>
      <c r="G21" s="148"/>
      <c r="H21" s="150"/>
      <c r="I21" s="148"/>
      <c r="J21" s="149"/>
      <c r="K21" s="171"/>
      <c r="L21" s="150"/>
      <c r="M21" s="170"/>
      <c r="N21" s="170"/>
    </row>
  </sheetData>
  <sheetProtection/>
  <mergeCells count="8">
    <mergeCell ref="A2:A3"/>
    <mergeCell ref="B2:B3"/>
    <mergeCell ref="C2:L2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</sheetPr>
  <dimension ref="A1:G16"/>
  <sheetViews>
    <sheetView zoomScalePageLayoutView="0" workbookViewId="0" topLeftCell="A1">
      <selection activeCell="AG23" sqref="AG23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375" style="0" customWidth="1"/>
    <col min="4" max="4" width="19.625" style="0" customWidth="1"/>
    <col min="5" max="5" width="44.00390625" style="0" customWidth="1"/>
    <col min="6" max="6" width="6.00390625" style="0" customWidth="1"/>
    <col min="7" max="7" width="13.25390625" style="0" customWidth="1"/>
  </cols>
  <sheetData>
    <row r="1" spans="1:7" ht="12.75">
      <c r="A1" s="195" t="s">
        <v>200</v>
      </c>
      <c r="B1" s="197" t="s">
        <v>201</v>
      </c>
      <c r="C1" s="197" t="s">
        <v>206</v>
      </c>
      <c r="D1" s="213" t="s">
        <v>203</v>
      </c>
      <c r="E1" s="201" t="s">
        <v>45</v>
      </c>
      <c r="F1" s="203" t="s">
        <v>204</v>
      </c>
      <c r="G1" s="193" t="s">
        <v>31</v>
      </c>
    </row>
    <row r="2" spans="1:7" ht="18" customHeight="1" thickBot="1">
      <c r="A2" s="196"/>
      <c r="B2" s="198"/>
      <c r="C2" s="198"/>
      <c r="D2" s="214"/>
      <c r="E2" s="202"/>
      <c r="F2" s="204"/>
      <c r="G2" s="194"/>
    </row>
    <row r="3" spans="1:7" ht="26.25" customHeight="1" thickBot="1">
      <c r="A3" s="176">
        <v>1</v>
      </c>
      <c r="B3" s="177">
        <v>1</v>
      </c>
      <c r="C3" s="178"/>
      <c r="D3" s="179" t="str">
        <f>'štafeta (2)'!B4</f>
        <v>Šlapanice A</v>
      </c>
      <c r="E3" s="179" t="str">
        <f>'štafeta (2)'!C4</f>
        <v>Kožloušková, Horáková, Kvochová, Přikrylová</v>
      </c>
      <c r="F3" s="154"/>
      <c r="G3" s="155"/>
    </row>
    <row r="4" spans="1:7" ht="26.25" customHeight="1" thickBot="1">
      <c r="A4" s="180">
        <v>1</v>
      </c>
      <c r="B4" s="181">
        <v>2</v>
      </c>
      <c r="C4" s="182"/>
      <c r="D4" s="179" t="str">
        <f>'štafeta (2)'!B5</f>
        <v>Tišnov A</v>
      </c>
      <c r="E4" s="179" t="str">
        <f>'štafeta (2)'!C5</f>
        <v>Havlátová, Mihulová, Dvořáčková, Vrzalová</v>
      </c>
      <c r="F4" s="159"/>
      <c r="G4" s="160"/>
    </row>
    <row r="5" spans="1:7" ht="26.25" customHeight="1" thickBot="1">
      <c r="A5" s="180">
        <v>2</v>
      </c>
      <c r="B5" s="181">
        <v>1</v>
      </c>
      <c r="C5" s="182"/>
      <c r="D5" s="179" t="str">
        <f>'štafeta (2)'!B6</f>
        <v>Tišnov B</v>
      </c>
      <c r="E5" s="179" t="str">
        <f>'štafeta (2)'!C6</f>
        <v>Balášová, Nováková, Pikulová, Čechovičová</v>
      </c>
      <c r="F5" s="159"/>
      <c r="G5" s="160"/>
    </row>
    <row r="6" spans="1:7" ht="26.25" customHeight="1" thickBot="1">
      <c r="A6" s="180">
        <v>2</v>
      </c>
      <c r="B6" s="181">
        <v>2</v>
      </c>
      <c r="C6" s="182"/>
      <c r="D6" s="179" t="str">
        <f>'štafeta (2)'!B7</f>
        <v>Šlapanice B</v>
      </c>
      <c r="E6" s="179" t="str">
        <f>'štafeta (2)'!C7</f>
        <v>Ulbrichová, Boháčková, Páralová, Křenková</v>
      </c>
      <c r="F6" s="159"/>
      <c r="G6" s="160"/>
    </row>
    <row r="7" spans="1:7" ht="26.25" customHeight="1" thickBot="1">
      <c r="A7" s="180">
        <v>3</v>
      </c>
      <c r="B7" s="181">
        <v>1</v>
      </c>
      <c r="C7" s="182"/>
      <c r="D7" s="179" t="str">
        <f>'štafeta (2)'!B8</f>
        <v>Zastávka A</v>
      </c>
      <c r="E7" s="179" t="str">
        <f>'štafeta (2)'!C8</f>
        <v>Holubíková, Nekudová, Kalovská, Potěšilová</v>
      </c>
      <c r="F7" s="159"/>
      <c r="G7" s="160"/>
    </row>
    <row r="8" spans="1:7" ht="26.25" customHeight="1" thickBot="1">
      <c r="A8" s="180">
        <v>3</v>
      </c>
      <c r="B8" s="181">
        <v>2</v>
      </c>
      <c r="C8" s="182"/>
      <c r="D8" s="179" t="str">
        <f>'štafeta (2)'!B9</f>
        <v>Rajhrad</v>
      </c>
      <c r="E8" s="179" t="str">
        <f>'štafeta (2)'!C9</f>
        <v>Floríková, Chládková, Habartová, Stelzelová</v>
      </c>
      <c r="F8" s="159"/>
      <c r="G8" s="160"/>
    </row>
    <row r="9" spans="1:7" ht="26.25" customHeight="1" thickBot="1">
      <c r="A9" s="180">
        <v>4</v>
      </c>
      <c r="B9" s="181">
        <v>1</v>
      </c>
      <c r="C9" s="182"/>
      <c r="D9" s="179">
        <f>'štafeta (2)'!B10</f>
        <v>0</v>
      </c>
      <c r="E9" s="179">
        <f>'štafeta (2)'!C10</f>
        <v>0</v>
      </c>
      <c r="F9" s="159"/>
      <c r="G9" s="160"/>
    </row>
    <row r="10" spans="1:7" ht="26.25" customHeight="1" thickBot="1">
      <c r="A10" s="180">
        <v>4</v>
      </c>
      <c r="B10" s="181">
        <v>2</v>
      </c>
      <c r="C10" s="182"/>
      <c r="D10" s="179">
        <f>'štafeta (2)'!B11</f>
        <v>0</v>
      </c>
      <c r="E10" s="179">
        <f>'štafeta (2)'!C11</f>
        <v>0</v>
      </c>
      <c r="F10" s="159"/>
      <c r="G10" s="160"/>
    </row>
    <row r="11" spans="1:7" ht="26.25" customHeight="1" thickBot="1">
      <c r="A11" s="156">
        <v>5</v>
      </c>
      <c r="B11" s="183">
        <v>1</v>
      </c>
      <c r="C11" s="157"/>
      <c r="D11" s="179">
        <f>'štafeta (2)'!B12</f>
        <v>0</v>
      </c>
      <c r="E11" s="179">
        <f>'štafeta (2)'!C12</f>
        <v>0</v>
      </c>
      <c r="F11" s="159"/>
      <c r="G11" s="160"/>
    </row>
    <row r="12" spans="1:7" ht="26.25" customHeight="1" thickBot="1">
      <c r="A12" s="156">
        <v>5</v>
      </c>
      <c r="B12" s="183">
        <v>2</v>
      </c>
      <c r="C12" s="157"/>
      <c r="D12" s="179">
        <f>'štafeta (2)'!B13</f>
        <v>0</v>
      </c>
      <c r="E12" s="179">
        <f>'štafeta (2)'!C13</f>
        <v>0</v>
      </c>
      <c r="F12" s="159"/>
      <c r="G12" s="160"/>
    </row>
    <row r="13" spans="1:7" ht="26.25" customHeight="1" thickBot="1">
      <c r="A13" s="156">
        <v>6</v>
      </c>
      <c r="B13" s="183">
        <v>1</v>
      </c>
      <c r="C13" s="157"/>
      <c r="D13" s="179">
        <f>'štafeta (2)'!B14</f>
        <v>0</v>
      </c>
      <c r="E13" s="179">
        <f>'štafeta (2)'!C14</f>
        <v>0</v>
      </c>
      <c r="F13" s="159"/>
      <c r="G13" s="160"/>
    </row>
    <row r="14" spans="1:7" ht="26.25" customHeight="1" thickBot="1">
      <c r="A14" s="156">
        <v>6</v>
      </c>
      <c r="B14" s="183">
        <v>2</v>
      </c>
      <c r="C14" s="157"/>
      <c r="D14" s="179">
        <f>'štafeta (2)'!B15</f>
        <v>0</v>
      </c>
      <c r="E14" s="179">
        <f>'štafeta (2)'!C15</f>
        <v>0</v>
      </c>
      <c r="F14" s="159"/>
      <c r="G14" s="160"/>
    </row>
    <row r="15" spans="1:7" ht="26.25" customHeight="1" thickBot="1">
      <c r="A15" s="156">
        <v>7</v>
      </c>
      <c r="B15" s="183">
        <v>1</v>
      </c>
      <c r="C15" s="157"/>
      <c r="D15" s="179">
        <f>'štafeta (2)'!B16</f>
        <v>0</v>
      </c>
      <c r="E15" s="179">
        <f>'štafeta (2)'!C16</f>
        <v>0</v>
      </c>
      <c r="F15" s="159"/>
      <c r="G15" s="160"/>
    </row>
    <row r="16" spans="1:7" ht="26.25" customHeight="1" thickBot="1">
      <c r="A16" s="161">
        <v>7</v>
      </c>
      <c r="B16" s="184">
        <v>2</v>
      </c>
      <c r="C16" s="162"/>
      <c r="D16" s="179">
        <f>'štafeta (2)'!B17</f>
        <v>0</v>
      </c>
      <c r="E16" s="179">
        <f>'štafeta (2)'!C17</f>
        <v>0</v>
      </c>
      <c r="F16" s="164"/>
      <c r="G16" s="165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conditionalFormatting sqref="D3:E16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5.25390625" style="0" customWidth="1"/>
    <col min="2" max="2" width="5.25390625" style="92" customWidth="1"/>
    <col min="3" max="3" width="26.375" style="0" customWidth="1"/>
    <col min="4" max="4" width="9.625" style="47" customWidth="1"/>
    <col min="5" max="5" width="26.375" style="0" customWidth="1"/>
    <col min="6" max="6" width="9.37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117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15">IF(F4&gt;0,(ROW()-3)&amp;".","")</f>
        <v>1.</v>
      </c>
      <c r="B4" s="113">
        <v>6</v>
      </c>
      <c r="C4" t="s">
        <v>140</v>
      </c>
      <c r="D4" s="47">
        <v>2000</v>
      </c>
      <c r="E4" t="s">
        <v>122</v>
      </c>
      <c r="F4" s="70">
        <v>57.9</v>
      </c>
      <c r="G4" s="69">
        <f aca="true" t="shared" si="1" ref="G4:G15">IF(F4&gt;0,(INT(POWER(81.86-F4,1.81)*1.53775)),"")</f>
        <v>482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>
        <v>1</v>
      </c>
      <c r="C5" t="s">
        <v>150</v>
      </c>
      <c r="D5" s="47" t="s">
        <v>157</v>
      </c>
      <c r="E5" t="s">
        <v>146</v>
      </c>
      <c r="F5" s="70">
        <v>58.2</v>
      </c>
      <c r="G5" s="69">
        <f t="shared" si="1"/>
        <v>471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>
        <v>3</v>
      </c>
      <c r="C6" t="s">
        <v>151</v>
      </c>
      <c r="D6" s="47" t="s">
        <v>158</v>
      </c>
      <c r="E6" t="s">
        <v>146</v>
      </c>
      <c r="F6" s="70">
        <v>59.8</v>
      </c>
      <c r="G6" s="69">
        <f t="shared" si="1"/>
        <v>415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>
        <v>3</v>
      </c>
      <c r="C7" t="s">
        <v>155</v>
      </c>
      <c r="D7" s="47">
        <v>1997</v>
      </c>
      <c r="E7" t="s">
        <v>122</v>
      </c>
      <c r="F7" s="70">
        <v>61</v>
      </c>
      <c r="G7" s="69">
        <f t="shared" si="1"/>
        <v>375</v>
      </c>
      <c r="H7" s="123" t="s">
        <v>52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>
        <v>4</v>
      </c>
      <c r="C8" t="s">
        <v>133</v>
      </c>
      <c r="D8" s="47">
        <v>1999</v>
      </c>
      <c r="E8" t="s">
        <v>147</v>
      </c>
      <c r="F8" s="70">
        <v>61</v>
      </c>
      <c r="G8" s="69">
        <f t="shared" si="1"/>
        <v>375</v>
      </c>
      <c r="H8" s="123" t="s">
        <v>53</v>
      </c>
      <c r="I8" s="123"/>
      <c r="J8" s="123"/>
      <c r="K8" s="123"/>
      <c r="L8" s="122"/>
    </row>
    <row r="9" spans="1:12" s="62" customFormat="1" ht="13.5" customHeight="1">
      <c r="A9" s="66" t="str">
        <f t="shared" si="0"/>
        <v>6.</v>
      </c>
      <c r="B9" s="113">
        <v>5</v>
      </c>
      <c r="C9" t="s">
        <v>152</v>
      </c>
      <c r="D9" s="47" t="s">
        <v>159</v>
      </c>
      <c r="E9" t="s">
        <v>146</v>
      </c>
      <c r="F9" s="70">
        <v>62</v>
      </c>
      <c r="G9" s="69">
        <f t="shared" si="1"/>
        <v>343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66" t="str">
        <f t="shared" si="0"/>
        <v>7.</v>
      </c>
      <c r="B10" s="113">
        <v>2</v>
      </c>
      <c r="C10" t="s">
        <v>136</v>
      </c>
      <c r="D10" s="47">
        <v>2000</v>
      </c>
      <c r="E10" t="s">
        <v>148</v>
      </c>
      <c r="F10" s="70">
        <v>63</v>
      </c>
      <c r="G10" s="69">
        <f t="shared" si="1"/>
        <v>313</v>
      </c>
    </row>
    <row r="11" spans="1:7" s="62" customFormat="1" ht="13.5" customHeight="1">
      <c r="A11" s="66" t="str">
        <f t="shared" si="0"/>
        <v>8.</v>
      </c>
      <c r="B11" s="113">
        <v>1</v>
      </c>
      <c r="C11" t="s">
        <v>132</v>
      </c>
      <c r="D11" s="47">
        <v>2000</v>
      </c>
      <c r="E11" t="s">
        <v>147</v>
      </c>
      <c r="F11" s="70">
        <v>66</v>
      </c>
      <c r="G11" s="69">
        <f t="shared" si="1"/>
        <v>228</v>
      </c>
    </row>
    <row r="12" spans="1:7" s="62" customFormat="1" ht="13.5" customHeight="1">
      <c r="A12" s="66" t="str">
        <f t="shared" si="0"/>
        <v>9.</v>
      </c>
      <c r="B12" s="113">
        <v>6</v>
      </c>
      <c r="C12" t="s">
        <v>153</v>
      </c>
      <c r="D12" s="47">
        <v>1999</v>
      </c>
      <c r="E12" t="s">
        <v>147</v>
      </c>
      <c r="F12" s="70">
        <v>66</v>
      </c>
      <c r="G12" s="69">
        <f t="shared" si="1"/>
        <v>228</v>
      </c>
    </row>
    <row r="13" spans="1:7" s="62" customFormat="1" ht="13.5" customHeight="1">
      <c r="A13" s="66" t="str">
        <f t="shared" si="0"/>
        <v>10.</v>
      </c>
      <c r="B13" s="113">
        <v>4</v>
      </c>
      <c r="C13" t="s">
        <v>154</v>
      </c>
      <c r="D13" s="47">
        <v>2000</v>
      </c>
      <c r="E13" t="s">
        <v>148</v>
      </c>
      <c r="F13" s="70">
        <v>67</v>
      </c>
      <c r="G13" s="69">
        <f t="shared" si="1"/>
        <v>203</v>
      </c>
    </row>
    <row r="14" spans="1:7" s="62" customFormat="1" ht="13.5" customHeight="1">
      <c r="A14" s="66" t="str">
        <f t="shared" si="0"/>
        <v>11.</v>
      </c>
      <c r="B14" s="113">
        <v>2</v>
      </c>
      <c r="C14" t="s">
        <v>138</v>
      </c>
      <c r="D14" s="47">
        <v>1997</v>
      </c>
      <c r="E14" t="s">
        <v>149</v>
      </c>
      <c r="F14" s="70">
        <v>67</v>
      </c>
      <c r="G14" s="69">
        <f t="shared" si="1"/>
        <v>203</v>
      </c>
    </row>
    <row r="15" spans="1:7" s="62" customFormat="1" ht="13.5" customHeight="1">
      <c r="A15" s="66">
        <f t="shared" si="0"/>
      </c>
      <c r="B15" s="113"/>
      <c r="C15"/>
      <c r="D15" s="47"/>
      <c r="E15"/>
      <c r="F15" s="70"/>
      <c r="G15" s="69">
        <f t="shared" si="1"/>
      </c>
    </row>
    <row r="16" spans="1:7" s="62" customFormat="1" ht="13.5" customHeight="1">
      <c r="A16" s="66">
        <f aca="true" t="shared" si="2" ref="A16:A34">IF(F16&gt;0,(ROW()-3)&amp;".","")</f>
      </c>
      <c r="B16" s="113"/>
      <c r="C16" s="67"/>
      <c r="D16" s="68"/>
      <c r="E16" s="67"/>
      <c r="F16" s="70"/>
      <c r="G16" s="69">
        <f aca="true" t="shared" si="3" ref="G16:G51">IF(F16&gt;0,(INT(POWER(81.86-F16,1.81)*1.53775)),"")</f>
      </c>
    </row>
    <row r="17" spans="1:7" s="62" customFormat="1" ht="13.5" customHeight="1">
      <c r="A17" s="66">
        <f t="shared" si="2"/>
      </c>
      <c r="B17" s="113"/>
      <c r="C17" s="67"/>
      <c r="D17" s="68"/>
      <c r="E17" s="67"/>
      <c r="F17" s="70"/>
      <c r="G17" s="69">
        <f t="shared" si="3"/>
      </c>
    </row>
    <row r="18" spans="1:7" s="62" customFormat="1" ht="13.5" customHeight="1">
      <c r="A18" s="66">
        <f t="shared" si="2"/>
      </c>
      <c r="B18" s="113"/>
      <c r="C18" s="67"/>
      <c r="D18" s="68"/>
      <c r="E18" s="67"/>
      <c r="F18" s="70"/>
      <c r="G18" s="69">
        <f t="shared" si="3"/>
      </c>
    </row>
    <row r="19" spans="1:7" s="62" customFormat="1" ht="13.5" customHeight="1">
      <c r="A19" s="66">
        <f t="shared" si="2"/>
      </c>
      <c r="B19" s="113"/>
      <c r="C19" s="67"/>
      <c r="D19" s="68"/>
      <c r="E19" s="67"/>
      <c r="F19" s="70"/>
      <c r="G19" s="69">
        <f t="shared" si="3"/>
      </c>
    </row>
    <row r="20" spans="1:7" s="62" customFormat="1" ht="13.5" customHeight="1">
      <c r="A20" s="66">
        <f t="shared" si="2"/>
      </c>
      <c r="B20" s="113"/>
      <c r="C20" s="67"/>
      <c r="D20" s="68"/>
      <c r="E20" s="67"/>
      <c r="F20" s="70"/>
      <c r="G20" s="69">
        <f t="shared" si="3"/>
      </c>
    </row>
    <row r="21" spans="1:7" s="62" customFormat="1" ht="13.5" customHeight="1">
      <c r="A21" s="66">
        <f t="shared" si="2"/>
      </c>
      <c r="B21" s="113"/>
      <c r="C21" s="67"/>
      <c r="D21" s="68"/>
      <c r="E21" s="67"/>
      <c r="F21" s="70"/>
      <c r="G21" s="69">
        <f t="shared" si="3"/>
      </c>
    </row>
    <row r="22" spans="1:7" s="62" customFormat="1" ht="13.5" customHeight="1">
      <c r="A22" s="66">
        <f t="shared" si="2"/>
      </c>
      <c r="B22" s="113"/>
      <c r="C22" s="67"/>
      <c r="D22" s="68"/>
      <c r="E22" s="67"/>
      <c r="F22" s="70"/>
      <c r="G22" s="69">
        <f t="shared" si="3"/>
      </c>
    </row>
    <row r="23" spans="1:7" s="62" customFormat="1" ht="13.5" customHeight="1">
      <c r="A23" s="66">
        <f t="shared" si="2"/>
      </c>
      <c r="B23" s="113"/>
      <c r="C23" s="67"/>
      <c r="D23" s="68"/>
      <c r="E23" s="67"/>
      <c r="F23" s="70"/>
      <c r="G23" s="69">
        <f t="shared" si="3"/>
      </c>
    </row>
    <row r="24" spans="1:7" s="62" customFormat="1" ht="13.5" customHeight="1">
      <c r="A24" s="66">
        <f t="shared" si="2"/>
      </c>
      <c r="B24" s="113"/>
      <c r="C24" s="67"/>
      <c r="D24" s="68"/>
      <c r="E24" s="67"/>
      <c r="F24" s="70"/>
      <c r="G24" s="69">
        <f t="shared" si="3"/>
      </c>
    </row>
    <row r="25" spans="1:7" s="62" customFormat="1" ht="13.5" customHeight="1">
      <c r="A25" s="66">
        <f t="shared" si="2"/>
      </c>
      <c r="B25" s="113"/>
      <c r="C25" s="67"/>
      <c r="D25" s="68"/>
      <c r="E25" s="67"/>
      <c r="F25" s="70"/>
      <c r="G25" s="69">
        <f t="shared" si="3"/>
      </c>
    </row>
    <row r="26" spans="1:7" s="62" customFormat="1" ht="13.5" customHeight="1">
      <c r="A26" s="66">
        <f t="shared" si="2"/>
      </c>
      <c r="B26" s="113"/>
      <c r="C26" s="67"/>
      <c r="D26" s="68"/>
      <c r="E26" s="67"/>
      <c r="F26" s="70"/>
      <c r="G26" s="69">
        <f t="shared" si="3"/>
      </c>
    </row>
    <row r="27" spans="1:7" s="62" customFormat="1" ht="13.5" customHeight="1">
      <c r="A27" s="66">
        <f t="shared" si="2"/>
      </c>
      <c r="B27" s="113"/>
      <c r="C27" s="67"/>
      <c r="D27" s="68"/>
      <c r="E27" s="67"/>
      <c r="F27" s="70"/>
      <c r="G27" s="69">
        <f t="shared" si="3"/>
      </c>
    </row>
    <row r="28" spans="1:7" s="62" customFormat="1" ht="13.5" customHeight="1">
      <c r="A28" s="66">
        <f t="shared" si="2"/>
      </c>
      <c r="B28" s="113"/>
      <c r="C28" s="67"/>
      <c r="D28" s="68"/>
      <c r="E28" s="67"/>
      <c r="F28" s="70"/>
      <c r="G28" s="69">
        <f t="shared" si="3"/>
      </c>
    </row>
    <row r="29" spans="1:7" s="62" customFormat="1" ht="13.5" customHeight="1">
      <c r="A29" s="66">
        <f t="shared" si="2"/>
      </c>
      <c r="B29" s="113"/>
      <c r="C29" s="67"/>
      <c r="D29" s="68"/>
      <c r="E29" s="67"/>
      <c r="F29" s="70"/>
      <c r="G29" s="69">
        <f t="shared" si="3"/>
      </c>
    </row>
    <row r="30" spans="1:7" s="62" customFormat="1" ht="13.5" customHeight="1">
      <c r="A30" s="66">
        <f t="shared" si="2"/>
      </c>
      <c r="B30" s="113"/>
      <c r="C30" s="67"/>
      <c r="D30" s="68"/>
      <c r="E30" s="67"/>
      <c r="F30" s="70"/>
      <c r="G30" s="69">
        <f t="shared" si="3"/>
      </c>
    </row>
    <row r="31" spans="1:7" s="62" customFormat="1" ht="13.5" customHeight="1">
      <c r="A31" s="66">
        <f t="shared" si="2"/>
      </c>
      <c r="B31" s="113"/>
      <c r="C31" s="67"/>
      <c r="D31" s="68"/>
      <c r="E31" s="67"/>
      <c r="F31" s="70"/>
      <c r="G31" s="69">
        <f t="shared" si="3"/>
      </c>
    </row>
    <row r="32" spans="1:7" s="62" customFormat="1" ht="13.5" customHeight="1">
      <c r="A32" s="66">
        <f t="shared" si="2"/>
      </c>
      <c r="B32" s="113"/>
      <c r="C32" s="67"/>
      <c r="D32" s="68"/>
      <c r="E32" s="67"/>
      <c r="F32" s="70"/>
      <c r="G32" s="69">
        <f t="shared" si="3"/>
      </c>
    </row>
    <row r="33" spans="1:7" s="62" customFormat="1" ht="13.5" customHeight="1">
      <c r="A33" s="66">
        <f t="shared" si="2"/>
      </c>
      <c r="B33" s="113"/>
      <c r="C33" s="67"/>
      <c r="D33" s="68"/>
      <c r="E33" s="67"/>
      <c r="F33" s="70"/>
      <c r="G33" s="69">
        <f t="shared" si="3"/>
      </c>
    </row>
    <row r="34" spans="1:7" s="62" customFormat="1" ht="13.5" customHeight="1">
      <c r="A34" s="71">
        <f t="shared" si="2"/>
      </c>
      <c r="B34" s="114"/>
      <c r="C34" s="72"/>
      <c r="D34" s="73"/>
      <c r="E34" s="72"/>
      <c r="F34" s="82"/>
      <c r="G34" s="74">
        <f t="shared" si="3"/>
      </c>
    </row>
    <row r="35" spans="1:7" s="62" customFormat="1" ht="13.5" customHeight="1">
      <c r="A35" s="66">
        <f aca="true" t="shared" si="4" ref="A35:A49">IF(F35&gt;0,(ROW()-3)&amp;".","")</f>
      </c>
      <c r="B35" s="113"/>
      <c r="C35" s="67"/>
      <c r="D35" s="68"/>
      <c r="E35" s="67"/>
      <c r="F35" s="70"/>
      <c r="G35" s="69">
        <f t="shared" si="3"/>
      </c>
    </row>
    <row r="36" spans="1:7" s="62" customFormat="1" ht="13.5" customHeight="1">
      <c r="A36" s="66">
        <f t="shared" si="4"/>
      </c>
      <c r="B36" s="113"/>
      <c r="C36" s="67"/>
      <c r="D36" s="68"/>
      <c r="E36" s="67"/>
      <c r="F36" s="70"/>
      <c r="G36" s="69">
        <f t="shared" si="3"/>
      </c>
    </row>
    <row r="37" spans="1:7" s="62" customFormat="1" ht="13.5" customHeight="1">
      <c r="A37" s="66">
        <f t="shared" si="4"/>
      </c>
      <c r="B37" s="113"/>
      <c r="C37" s="67"/>
      <c r="D37" s="68"/>
      <c r="E37" s="67"/>
      <c r="F37" s="70"/>
      <c r="G37" s="69">
        <f t="shared" si="3"/>
      </c>
    </row>
    <row r="38" spans="1:7" s="62" customFormat="1" ht="13.5" customHeight="1">
      <c r="A38" s="66">
        <f t="shared" si="4"/>
      </c>
      <c r="B38" s="113"/>
      <c r="C38" s="67"/>
      <c r="D38" s="68"/>
      <c r="E38" s="67"/>
      <c r="F38" s="70"/>
      <c r="G38" s="69">
        <f t="shared" si="3"/>
      </c>
    </row>
    <row r="39" spans="1:7" s="62" customFormat="1" ht="13.5" customHeight="1">
      <c r="A39" s="66">
        <f t="shared" si="4"/>
      </c>
      <c r="B39" s="113"/>
      <c r="C39" s="67"/>
      <c r="D39" s="68"/>
      <c r="E39" s="67"/>
      <c r="F39" s="70"/>
      <c r="G39" s="69">
        <f t="shared" si="3"/>
      </c>
    </row>
    <row r="40" spans="1:7" s="62" customFormat="1" ht="13.5" customHeight="1">
      <c r="A40" s="66">
        <f t="shared" si="4"/>
      </c>
      <c r="B40" s="113"/>
      <c r="C40" s="67"/>
      <c r="D40" s="68"/>
      <c r="E40" s="67"/>
      <c r="F40" s="70"/>
      <c r="G40" s="69">
        <f t="shared" si="3"/>
      </c>
    </row>
    <row r="41" spans="1:7" s="62" customFormat="1" ht="13.5" customHeight="1">
      <c r="A41" s="66">
        <f t="shared" si="4"/>
      </c>
      <c r="B41" s="113"/>
      <c r="C41" s="67"/>
      <c r="D41" s="68"/>
      <c r="E41" s="67"/>
      <c r="F41" s="70"/>
      <c r="G41" s="69">
        <f t="shared" si="3"/>
      </c>
    </row>
    <row r="42" spans="1:7" s="62" customFormat="1" ht="13.5" customHeight="1">
      <c r="A42" s="66">
        <f t="shared" si="4"/>
      </c>
      <c r="B42" s="113"/>
      <c r="C42" s="67"/>
      <c r="D42" s="68"/>
      <c r="E42" s="67"/>
      <c r="F42" s="70"/>
      <c r="G42" s="69">
        <f t="shared" si="3"/>
      </c>
    </row>
    <row r="43" spans="1:7" s="62" customFormat="1" ht="13.5" customHeight="1">
      <c r="A43" s="66">
        <f t="shared" si="4"/>
      </c>
      <c r="B43" s="113"/>
      <c r="C43" s="67"/>
      <c r="D43" s="68"/>
      <c r="E43" s="67"/>
      <c r="F43" s="70"/>
      <c r="G43" s="69">
        <f t="shared" si="3"/>
      </c>
    </row>
    <row r="44" spans="1:7" s="62" customFormat="1" ht="13.5" customHeight="1">
      <c r="A44" s="66">
        <f t="shared" si="4"/>
      </c>
      <c r="B44" s="113"/>
      <c r="C44" s="67"/>
      <c r="D44" s="68"/>
      <c r="E44" s="67"/>
      <c r="F44" s="70"/>
      <c r="G44" s="69">
        <f t="shared" si="3"/>
      </c>
    </row>
    <row r="45" spans="1:7" s="62" customFormat="1" ht="13.5" customHeight="1">
      <c r="A45" s="66">
        <f>IF(F45&gt;0,(ROW()-3)&amp;".","")</f>
      </c>
      <c r="B45" s="113"/>
      <c r="C45" s="67"/>
      <c r="D45" s="68"/>
      <c r="E45" s="67"/>
      <c r="F45" s="70"/>
      <c r="G45" s="69">
        <f t="shared" si="3"/>
      </c>
    </row>
    <row r="46" spans="1:7" s="62" customFormat="1" ht="13.5" customHeight="1">
      <c r="A46" s="66">
        <f>IF(F46&gt;0,(ROW()-3)&amp;".","")</f>
      </c>
      <c r="B46" s="113"/>
      <c r="C46" s="67"/>
      <c r="D46" s="68"/>
      <c r="E46" s="67"/>
      <c r="F46" s="70"/>
      <c r="G46" s="69">
        <f t="shared" si="3"/>
      </c>
    </row>
    <row r="47" spans="1:7" s="62" customFormat="1" ht="13.5" customHeight="1">
      <c r="A47" s="66">
        <f t="shared" si="4"/>
      </c>
      <c r="B47" s="113"/>
      <c r="C47" s="67"/>
      <c r="D47" s="68"/>
      <c r="E47" s="67"/>
      <c r="F47" s="70"/>
      <c r="G47" s="69">
        <f t="shared" si="3"/>
      </c>
    </row>
    <row r="48" spans="1:7" s="62" customFormat="1" ht="13.5" customHeight="1">
      <c r="A48" s="66">
        <f t="shared" si="4"/>
      </c>
      <c r="B48" s="113"/>
      <c r="C48" s="67"/>
      <c r="D48" s="68"/>
      <c r="E48" s="67"/>
      <c r="F48" s="70"/>
      <c r="G48" s="69">
        <f t="shared" si="3"/>
      </c>
    </row>
    <row r="49" spans="1:7" s="62" customFormat="1" ht="13.5" customHeight="1">
      <c r="A49" s="71">
        <f t="shared" si="4"/>
      </c>
      <c r="B49" s="114"/>
      <c r="C49" s="72"/>
      <c r="D49" s="73"/>
      <c r="E49" s="72"/>
      <c r="F49" s="82"/>
      <c r="G49" s="74">
        <f t="shared" si="3"/>
      </c>
    </row>
    <row r="50" spans="1:7" s="62" customFormat="1" ht="13.5" customHeight="1">
      <c r="A50" s="66">
        <f>IF(F50&gt;0,(ROW()-3)&amp;".","")</f>
      </c>
      <c r="B50" s="113"/>
      <c r="C50" s="67"/>
      <c r="D50" s="68"/>
      <c r="E50" s="67"/>
      <c r="F50" s="70"/>
      <c r="G50" s="69">
        <f t="shared" si="3"/>
      </c>
    </row>
    <row r="51" spans="1:7" s="62" customFormat="1" ht="13.5" customHeight="1" thickBot="1">
      <c r="A51" s="75" t="str">
        <f>IF(F51&gt;0,(ROW()-3)&amp;".","")</f>
        <v>48.</v>
      </c>
      <c r="B51" s="118"/>
      <c r="C51" s="76"/>
      <c r="D51" s="77"/>
      <c r="E51" s="76"/>
      <c r="F51" s="88">
        <v>55</v>
      </c>
      <c r="G51" s="78">
        <f t="shared" si="3"/>
        <v>593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47" bestFit="1" customWidth="1"/>
    <col min="5" max="5" width="26.375" style="0" customWidth="1"/>
    <col min="6" max="6" width="4.125" style="47" customWidth="1"/>
    <col min="7" max="7" width="1.00390625" style="47" customWidth="1"/>
    <col min="8" max="8" width="5.125" style="101" customWidth="1"/>
    <col min="9" max="9" width="9.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9"/>
      <c r="I2" s="58" t="s">
        <v>42</v>
      </c>
    </row>
    <row r="3" spans="1:9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100"/>
      <c r="I3" s="61" t="s">
        <v>32</v>
      </c>
    </row>
    <row r="4" spans="1:14" s="67" customFormat="1" ht="13.5" customHeight="1">
      <c r="A4" s="66" t="str">
        <f aca="true" t="shared" si="0" ref="A4:A16">IF(F4&gt;0,(ROW()-3)&amp;".","")</f>
        <v>1.</v>
      </c>
      <c r="B4" s="113">
        <v>2</v>
      </c>
      <c r="C4" t="s">
        <v>161</v>
      </c>
      <c r="D4" s="47" t="s">
        <v>167</v>
      </c>
      <c r="E4" t="s">
        <v>146</v>
      </c>
      <c r="F4" s="68">
        <v>4</v>
      </c>
      <c r="G4" s="84" t="str">
        <f aca="true" t="shared" si="1" ref="G4:G19">IF(H4=0,"",":")</f>
        <v>:</v>
      </c>
      <c r="H4" s="102">
        <v>50.8</v>
      </c>
      <c r="I4" s="115">
        <f aca="true" t="shared" si="2" ref="I4:I16">IF(H4&lt;&gt;"",(INT(POWER(480-(F4*60+H4),1.85)*0.03768)),"")</f>
        <v>614</v>
      </c>
      <c r="J4" s="120" t="s">
        <v>54</v>
      </c>
      <c r="K4" s="121"/>
      <c r="L4" s="121"/>
      <c r="M4" s="121"/>
      <c r="N4" s="121"/>
    </row>
    <row r="5" spans="1:14" s="67" customFormat="1" ht="13.5" customHeight="1">
      <c r="A5" s="66" t="str">
        <f t="shared" si="0"/>
        <v>2.</v>
      </c>
      <c r="B5" s="113">
        <v>1</v>
      </c>
      <c r="C5" t="s">
        <v>162</v>
      </c>
      <c r="D5" s="47">
        <v>1998</v>
      </c>
      <c r="E5" t="s">
        <v>147</v>
      </c>
      <c r="F5" s="68">
        <v>4</v>
      </c>
      <c r="G5" s="84" t="str">
        <f t="shared" si="1"/>
        <v>:</v>
      </c>
      <c r="H5" s="102">
        <v>56.7</v>
      </c>
      <c r="I5" s="115">
        <f t="shared" si="2"/>
        <v>579</v>
      </c>
      <c r="J5" s="121" t="s">
        <v>51</v>
      </c>
      <c r="K5" s="121"/>
      <c r="L5" s="121"/>
      <c r="M5" s="121"/>
      <c r="N5" s="121"/>
    </row>
    <row r="6" spans="1:14" s="67" customFormat="1" ht="13.5" customHeight="1">
      <c r="A6" s="66" t="str">
        <f t="shared" si="0"/>
        <v>3.</v>
      </c>
      <c r="B6" s="113">
        <v>2</v>
      </c>
      <c r="C6" t="s">
        <v>156</v>
      </c>
      <c r="D6" s="47">
        <v>2000</v>
      </c>
      <c r="E6" t="s">
        <v>122</v>
      </c>
      <c r="F6" s="68">
        <v>4</v>
      </c>
      <c r="G6" s="84" t="str">
        <f t="shared" si="1"/>
        <v>:</v>
      </c>
      <c r="H6" s="102">
        <v>57.1</v>
      </c>
      <c r="I6" s="115">
        <f t="shared" si="2"/>
        <v>577</v>
      </c>
      <c r="J6" s="89" t="s">
        <v>49</v>
      </c>
      <c r="K6" s="89"/>
      <c r="L6" s="89"/>
      <c r="M6" s="89"/>
      <c r="N6" s="122"/>
    </row>
    <row r="7" spans="1:14" s="67" customFormat="1" ht="13.5" customHeight="1">
      <c r="A7" s="71" t="str">
        <f t="shared" si="0"/>
        <v>4.</v>
      </c>
      <c r="B7" s="114">
        <v>1</v>
      </c>
      <c r="C7" s="170" t="s">
        <v>151</v>
      </c>
      <c r="D7" s="185" t="s">
        <v>158</v>
      </c>
      <c r="E7" s="170" t="s">
        <v>146</v>
      </c>
      <c r="F7" s="73">
        <v>4</v>
      </c>
      <c r="G7" s="86" t="str">
        <f t="shared" si="1"/>
        <v>:</v>
      </c>
      <c r="H7" s="103">
        <v>57.6</v>
      </c>
      <c r="I7" s="116">
        <f t="shared" si="2"/>
        <v>574</v>
      </c>
      <c r="J7" s="123" t="s">
        <v>52</v>
      </c>
      <c r="K7" s="123"/>
      <c r="L7" s="123"/>
      <c r="M7" s="123"/>
      <c r="N7" s="122"/>
    </row>
    <row r="8" spans="1:14" s="67" customFormat="1" ht="13.5" customHeight="1">
      <c r="A8" s="66" t="str">
        <f t="shared" si="0"/>
        <v>5.</v>
      </c>
      <c r="B8" s="113">
        <v>2</v>
      </c>
      <c r="C8" t="s">
        <v>165</v>
      </c>
      <c r="D8" s="47">
        <v>1998</v>
      </c>
      <c r="E8" t="s">
        <v>122</v>
      </c>
      <c r="F8" s="68">
        <v>5</v>
      </c>
      <c r="G8" s="84" t="str">
        <f t="shared" si="1"/>
        <v>:</v>
      </c>
      <c r="H8" s="102">
        <v>1</v>
      </c>
      <c r="I8" s="115">
        <f t="shared" si="2"/>
        <v>554</v>
      </c>
      <c r="J8" s="123" t="s">
        <v>53</v>
      </c>
      <c r="K8" s="123"/>
      <c r="L8" s="123"/>
      <c r="M8" s="123"/>
      <c r="N8" s="122"/>
    </row>
    <row r="9" spans="1:14" s="67" customFormat="1" ht="13.5" customHeight="1">
      <c r="A9" s="66" t="str">
        <f t="shared" si="0"/>
        <v>6.</v>
      </c>
      <c r="B9" s="113">
        <v>2</v>
      </c>
      <c r="C9" t="s">
        <v>137</v>
      </c>
      <c r="D9" s="143">
        <v>1999</v>
      </c>
      <c r="E9" t="s">
        <v>149</v>
      </c>
      <c r="F9" s="68">
        <v>5</v>
      </c>
      <c r="G9" s="84" t="str">
        <f t="shared" si="1"/>
        <v>:</v>
      </c>
      <c r="H9" s="102">
        <v>1.7</v>
      </c>
      <c r="I9" s="115">
        <f t="shared" si="2"/>
        <v>550</v>
      </c>
      <c r="J9" s="89" t="s">
        <v>35</v>
      </c>
      <c r="K9" s="89"/>
      <c r="L9" s="89"/>
      <c r="M9" s="89"/>
      <c r="N9" s="122"/>
    </row>
    <row r="10" spans="1:9" s="67" customFormat="1" ht="13.5" customHeight="1">
      <c r="A10" s="66" t="str">
        <f t="shared" si="0"/>
        <v>7.</v>
      </c>
      <c r="B10" s="113">
        <v>2</v>
      </c>
      <c r="C10" t="s">
        <v>129</v>
      </c>
      <c r="D10" s="47">
        <v>1999</v>
      </c>
      <c r="E10" t="s">
        <v>147</v>
      </c>
      <c r="F10" s="68">
        <v>5</v>
      </c>
      <c r="G10" s="84" t="str">
        <f t="shared" si="1"/>
        <v>:</v>
      </c>
      <c r="H10" s="102">
        <v>16.1</v>
      </c>
      <c r="I10" s="115">
        <f t="shared" si="2"/>
        <v>471</v>
      </c>
    </row>
    <row r="11" spans="1:9" s="67" customFormat="1" ht="13.5" customHeight="1">
      <c r="A11" s="66" t="str">
        <f t="shared" si="0"/>
        <v>8.</v>
      </c>
      <c r="B11" s="113">
        <v>2</v>
      </c>
      <c r="C11" t="s">
        <v>160</v>
      </c>
      <c r="D11" s="47" t="s">
        <v>166</v>
      </c>
      <c r="E11" t="s">
        <v>146</v>
      </c>
      <c r="F11" s="68">
        <v>5</v>
      </c>
      <c r="G11" s="84" t="str">
        <f t="shared" si="1"/>
        <v>:</v>
      </c>
      <c r="H11" s="102">
        <v>16.5</v>
      </c>
      <c r="I11" s="115">
        <f t="shared" si="2"/>
        <v>468</v>
      </c>
    </row>
    <row r="12" spans="1:9" s="67" customFormat="1" ht="13.5" customHeight="1">
      <c r="A12" s="66" t="str">
        <f t="shared" si="0"/>
        <v>9.</v>
      </c>
      <c r="B12" s="113">
        <v>1</v>
      </c>
      <c r="C12" t="s">
        <v>164</v>
      </c>
      <c r="D12" s="47">
        <v>2000</v>
      </c>
      <c r="E12" t="s">
        <v>149</v>
      </c>
      <c r="F12" s="83">
        <v>5</v>
      </c>
      <c r="G12" s="84" t="str">
        <f t="shared" si="1"/>
        <v>:</v>
      </c>
      <c r="H12" s="85">
        <v>17.1</v>
      </c>
      <c r="I12" s="115">
        <f t="shared" si="2"/>
        <v>465</v>
      </c>
    </row>
    <row r="13" spans="1:9" s="67" customFormat="1" ht="13.5" customHeight="1">
      <c r="A13" s="66" t="str">
        <f t="shared" si="0"/>
        <v>10.</v>
      </c>
      <c r="B13" s="113">
        <v>1</v>
      </c>
      <c r="C13" t="s">
        <v>209</v>
      </c>
      <c r="D13" s="68">
        <v>2000</v>
      </c>
      <c r="E13" s="67" t="s">
        <v>148</v>
      </c>
      <c r="F13" s="68">
        <v>5</v>
      </c>
      <c r="G13" s="84" t="str">
        <f t="shared" si="1"/>
        <v>:</v>
      </c>
      <c r="H13" s="102">
        <v>38</v>
      </c>
      <c r="I13" s="115">
        <f t="shared" si="2"/>
        <v>361</v>
      </c>
    </row>
    <row r="14" spans="1:9" s="67" customFormat="1" ht="13.5" customHeight="1">
      <c r="A14" s="66" t="str">
        <f t="shared" si="0"/>
        <v>11.</v>
      </c>
      <c r="B14" s="113">
        <v>1</v>
      </c>
      <c r="C14" t="s">
        <v>154</v>
      </c>
      <c r="D14" s="47">
        <v>2000</v>
      </c>
      <c r="E14" t="s">
        <v>148</v>
      </c>
      <c r="F14" s="68">
        <v>6</v>
      </c>
      <c r="G14" s="84" t="str">
        <f t="shared" si="1"/>
        <v>:</v>
      </c>
      <c r="H14" s="102">
        <v>16.1</v>
      </c>
      <c r="I14" s="115">
        <f t="shared" si="2"/>
        <v>202</v>
      </c>
    </row>
    <row r="15" spans="1:9" s="67" customFormat="1" ht="13.5" customHeight="1">
      <c r="A15" s="66">
        <f t="shared" si="0"/>
      </c>
      <c r="F15" s="68"/>
      <c r="G15" s="84">
        <f t="shared" si="1"/>
      </c>
      <c r="H15" s="102"/>
      <c r="I15" s="115">
        <f t="shared" si="2"/>
      </c>
    </row>
    <row r="16" spans="1:9" s="67" customFormat="1" ht="13.5" customHeight="1">
      <c r="A16" s="66">
        <f t="shared" si="0"/>
      </c>
      <c r="F16" s="68"/>
      <c r="G16" s="84">
        <f t="shared" si="1"/>
      </c>
      <c r="H16" s="102"/>
      <c r="I16" s="115">
        <f t="shared" si="2"/>
      </c>
    </row>
    <row r="17" spans="1:9" s="67" customFormat="1" ht="13.5" customHeight="1">
      <c r="A17" s="66">
        <f aca="true" t="shared" si="3" ref="A17:A34">IF(F17&gt;0,(ROW()-3)&amp;".","")</f>
      </c>
      <c r="F17" s="68"/>
      <c r="G17" s="84">
        <f t="shared" si="1"/>
      </c>
      <c r="H17" s="102"/>
      <c r="I17" s="115">
        <f>IF(H17&lt;&gt;"",(INT(POWER(480-(F17*60+H17),1.85)*0.03768)),"")</f>
      </c>
    </row>
    <row r="18" spans="1:9" s="67" customFormat="1" ht="13.5" customHeight="1">
      <c r="A18" s="66">
        <f t="shared" si="3"/>
      </c>
      <c r="F18" s="68"/>
      <c r="G18" s="84">
        <f t="shared" si="1"/>
      </c>
      <c r="H18" s="102"/>
      <c r="I18" s="115">
        <f>IF(H18&lt;&gt;"",(INT(POWER(480-(F18*60+H18),1.85)*0.03768)),"")</f>
      </c>
    </row>
    <row r="19" spans="1:9" s="67" customFormat="1" ht="13.5" customHeight="1">
      <c r="A19" s="66">
        <f t="shared" si="3"/>
      </c>
      <c r="B19" s="113"/>
      <c r="D19" s="68"/>
      <c r="F19" s="68"/>
      <c r="G19" s="84">
        <f t="shared" si="1"/>
      </c>
      <c r="H19" s="102"/>
      <c r="I19" s="115">
        <f>IF(H19&lt;&gt;"",(INT(POWER(480-(F19*60+H19),1.85)*0.03768)),"")</f>
      </c>
    </row>
    <row r="20" spans="1:9" s="67" customFormat="1" ht="13.5" customHeight="1">
      <c r="A20" s="66">
        <f t="shared" si="3"/>
      </c>
      <c r="B20" s="113"/>
      <c r="D20" s="68"/>
      <c r="F20" s="68"/>
      <c r="G20" s="84">
        <f aca="true" t="shared" si="4" ref="G20:G34">IF(H20=0,"",":")</f>
      </c>
      <c r="H20" s="102"/>
      <c r="I20" s="115">
        <f aca="true" t="shared" si="5" ref="I20:I34">IF(H20&lt;&gt;"",(INT(POWER(480-(F20*60+H20),1.85)*0.03768)),"")</f>
      </c>
    </row>
    <row r="21" spans="1:9" s="67" customFormat="1" ht="13.5" customHeight="1">
      <c r="A21" s="66">
        <f t="shared" si="3"/>
      </c>
      <c r="B21" s="113"/>
      <c r="D21" s="68"/>
      <c r="F21" s="68"/>
      <c r="G21" s="84">
        <f t="shared" si="4"/>
      </c>
      <c r="H21" s="102"/>
      <c r="I21" s="115">
        <f t="shared" si="5"/>
      </c>
    </row>
    <row r="22" spans="1:9" s="67" customFormat="1" ht="13.5" customHeight="1">
      <c r="A22" s="66">
        <f t="shared" si="3"/>
      </c>
      <c r="B22" s="113"/>
      <c r="D22" s="68"/>
      <c r="F22" s="68"/>
      <c r="G22" s="84">
        <f t="shared" si="4"/>
      </c>
      <c r="H22" s="102"/>
      <c r="I22" s="115">
        <f t="shared" si="5"/>
      </c>
    </row>
    <row r="23" spans="1:9" s="67" customFormat="1" ht="13.5" customHeight="1">
      <c r="A23" s="66">
        <f t="shared" si="3"/>
      </c>
      <c r="B23" s="113"/>
      <c r="D23" s="68"/>
      <c r="F23" s="68"/>
      <c r="G23" s="84">
        <f t="shared" si="4"/>
      </c>
      <c r="H23" s="102"/>
      <c r="I23" s="115">
        <f t="shared" si="5"/>
      </c>
    </row>
    <row r="24" spans="1:9" s="67" customFormat="1" ht="13.5" customHeight="1">
      <c r="A24" s="66">
        <f t="shared" si="3"/>
      </c>
      <c r="B24" s="113"/>
      <c r="D24" s="68"/>
      <c r="F24" s="68"/>
      <c r="G24" s="84">
        <f t="shared" si="4"/>
      </c>
      <c r="H24" s="102"/>
      <c r="I24" s="115">
        <f t="shared" si="5"/>
      </c>
    </row>
    <row r="25" spans="1:9" s="67" customFormat="1" ht="13.5" customHeight="1">
      <c r="A25" s="66">
        <f t="shared" si="3"/>
      </c>
      <c r="B25" s="113"/>
      <c r="D25" s="68"/>
      <c r="F25" s="68"/>
      <c r="G25" s="84">
        <f t="shared" si="4"/>
      </c>
      <c r="H25" s="102"/>
      <c r="I25" s="115">
        <f t="shared" si="5"/>
      </c>
    </row>
    <row r="26" spans="1:9" s="67" customFormat="1" ht="13.5" customHeight="1">
      <c r="A26" s="66">
        <f t="shared" si="3"/>
      </c>
      <c r="B26" s="113"/>
      <c r="D26" s="68"/>
      <c r="F26" s="68"/>
      <c r="G26" s="84">
        <f t="shared" si="4"/>
      </c>
      <c r="H26" s="102"/>
      <c r="I26" s="115">
        <f t="shared" si="5"/>
      </c>
    </row>
    <row r="27" spans="1:9" s="67" customFormat="1" ht="13.5" customHeight="1">
      <c r="A27" s="66">
        <f t="shared" si="3"/>
      </c>
      <c r="B27" s="113"/>
      <c r="D27" s="68"/>
      <c r="F27" s="68"/>
      <c r="G27" s="84">
        <f t="shared" si="4"/>
      </c>
      <c r="H27" s="102"/>
      <c r="I27" s="115">
        <f t="shared" si="5"/>
      </c>
    </row>
    <row r="28" spans="1:9" s="67" customFormat="1" ht="13.5" customHeight="1">
      <c r="A28" s="66">
        <f t="shared" si="3"/>
      </c>
      <c r="B28" s="113"/>
      <c r="D28" s="68"/>
      <c r="F28" s="68"/>
      <c r="G28" s="84">
        <f t="shared" si="4"/>
      </c>
      <c r="H28" s="102"/>
      <c r="I28" s="115">
        <f t="shared" si="5"/>
      </c>
    </row>
    <row r="29" spans="1:9" s="67" customFormat="1" ht="13.5" customHeight="1">
      <c r="A29" s="66">
        <f t="shared" si="3"/>
      </c>
      <c r="B29" s="113"/>
      <c r="D29" s="68"/>
      <c r="F29" s="68"/>
      <c r="G29" s="84">
        <f t="shared" si="4"/>
      </c>
      <c r="H29" s="102"/>
      <c r="I29" s="115">
        <f t="shared" si="5"/>
      </c>
    </row>
    <row r="30" spans="1:9" s="67" customFormat="1" ht="13.5" customHeight="1">
      <c r="A30" s="66">
        <f t="shared" si="3"/>
      </c>
      <c r="B30" s="113"/>
      <c r="D30" s="68"/>
      <c r="F30" s="68"/>
      <c r="G30" s="84">
        <f t="shared" si="4"/>
      </c>
      <c r="H30" s="102"/>
      <c r="I30" s="115">
        <f t="shared" si="5"/>
      </c>
    </row>
    <row r="31" spans="1:9" s="67" customFormat="1" ht="13.5" customHeight="1">
      <c r="A31" s="66">
        <f t="shared" si="3"/>
      </c>
      <c r="B31" s="113"/>
      <c r="D31" s="68"/>
      <c r="F31" s="68"/>
      <c r="G31" s="84">
        <f t="shared" si="4"/>
      </c>
      <c r="H31" s="102"/>
      <c r="I31" s="115">
        <f t="shared" si="5"/>
      </c>
    </row>
    <row r="32" spans="1:9" s="67" customFormat="1" ht="13.5" customHeight="1">
      <c r="A32" s="66">
        <f t="shared" si="3"/>
      </c>
      <c r="B32" s="113"/>
      <c r="D32" s="68"/>
      <c r="F32" s="68"/>
      <c r="G32" s="84">
        <f t="shared" si="4"/>
      </c>
      <c r="H32" s="102"/>
      <c r="I32" s="115">
        <f t="shared" si="5"/>
      </c>
    </row>
    <row r="33" spans="1:9" s="67" customFormat="1" ht="13.5" customHeight="1">
      <c r="A33" s="66">
        <f t="shared" si="3"/>
      </c>
      <c r="B33" s="113"/>
      <c r="D33" s="68"/>
      <c r="F33" s="68"/>
      <c r="G33" s="84">
        <f t="shared" si="4"/>
      </c>
      <c r="H33" s="102"/>
      <c r="I33" s="115">
        <f t="shared" si="5"/>
      </c>
    </row>
    <row r="34" spans="1:9" s="67" customFormat="1" ht="13.5" customHeight="1">
      <c r="A34" s="71">
        <f t="shared" si="3"/>
      </c>
      <c r="B34" s="114"/>
      <c r="C34" s="72"/>
      <c r="D34" s="73"/>
      <c r="E34" s="72"/>
      <c r="F34" s="73"/>
      <c r="G34" s="86">
        <f t="shared" si="4"/>
      </c>
      <c r="H34" s="103"/>
      <c r="I34" s="116">
        <f t="shared" si="5"/>
      </c>
    </row>
    <row r="35" spans="1:9" s="67" customFormat="1" ht="13.5" customHeight="1">
      <c r="A35" s="66">
        <f aca="true" t="shared" si="6" ref="A35:A49">IF(F35&gt;0,(ROW()-3)&amp;".","")</f>
      </c>
      <c r="B35" s="113"/>
      <c r="D35" s="68"/>
      <c r="F35" s="68"/>
      <c r="G35" s="84">
        <f aca="true" t="shared" si="7" ref="G35:G49">IF(H35=0,"",":")</f>
      </c>
      <c r="H35" s="102"/>
      <c r="I35" s="115">
        <f aca="true" t="shared" si="8" ref="I35:I49">IF(H35&lt;&gt;"",(INT(POWER(480-(F35*60+H35),1.85)*0.03768)),"")</f>
      </c>
    </row>
    <row r="36" spans="1:9" s="67" customFormat="1" ht="13.5" customHeight="1">
      <c r="A36" s="66">
        <f t="shared" si="6"/>
      </c>
      <c r="B36" s="113"/>
      <c r="D36" s="68"/>
      <c r="F36" s="68"/>
      <c r="G36" s="84">
        <f t="shared" si="7"/>
      </c>
      <c r="H36" s="102"/>
      <c r="I36" s="115">
        <f t="shared" si="8"/>
      </c>
    </row>
    <row r="37" spans="1:9" s="67" customFormat="1" ht="13.5" customHeight="1">
      <c r="A37" s="66">
        <f t="shared" si="6"/>
      </c>
      <c r="B37" s="113"/>
      <c r="D37" s="68"/>
      <c r="F37" s="68"/>
      <c r="G37" s="84">
        <f t="shared" si="7"/>
      </c>
      <c r="H37" s="102"/>
      <c r="I37" s="115">
        <f t="shared" si="8"/>
      </c>
    </row>
    <row r="38" spans="1:9" s="67" customFormat="1" ht="13.5" customHeight="1">
      <c r="A38" s="66">
        <f t="shared" si="6"/>
      </c>
      <c r="B38" s="113"/>
      <c r="D38" s="68"/>
      <c r="F38" s="68"/>
      <c r="G38" s="84">
        <f t="shared" si="7"/>
      </c>
      <c r="H38" s="102"/>
      <c r="I38" s="115">
        <f t="shared" si="8"/>
      </c>
    </row>
    <row r="39" spans="1:9" s="67" customFormat="1" ht="13.5" customHeight="1">
      <c r="A39" s="66">
        <f t="shared" si="6"/>
      </c>
      <c r="B39" s="113"/>
      <c r="D39" s="68"/>
      <c r="F39" s="68"/>
      <c r="G39" s="84">
        <f t="shared" si="7"/>
      </c>
      <c r="H39" s="102"/>
      <c r="I39" s="115">
        <f t="shared" si="8"/>
      </c>
    </row>
    <row r="40" spans="1:9" s="67" customFormat="1" ht="13.5" customHeight="1">
      <c r="A40" s="66">
        <f t="shared" si="6"/>
      </c>
      <c r="B40" s="113"/>
      <c r="D40" s="68"/>
      <c r="F40" s="68"/>
      <c r="G40" s="84">
        <f t="shared" si="7"/>
      </c>
      <c r="H40" s="102"/>
      <c r="I40" s="115">
        <f t="shared" si="8"/>
      </c>
    </row>
    <row r="41" spans="1:9" s="67" customFormat="1" ht="13.5" customHeight="1">
      <c r="A41" s="66">
        <f t="shared" si="6"/>
      </c>
      <c r="B41" s="113"/>
      <c r="D41" s="68"/>
      <c r="F41" s="68"/>
      <c r="G41" s="84">
        <f t="shared" si="7"/>
      </c>
      <c r="H41" s="102"/>
      <c r="I41" s="115">
        <f t="shared" si="8"/>
      </c>
    </row>
    <row r="42" spans="1:9" s="67" customFormat="1" ht="13.5" customHeight="1">
      <c r="A42" s="66">
        <f t="shared" si="6"/>
      </c>
      <c r="B42" s="113"/>
      <c r="D42" s="68"/>
      <c r="F42" s="68"/>
      <c r="G42" s="84">
        <f t="shared" si="7"/>
      </c>
      <c r="H42" s="102"/>
      <c r="I42" s="115">
        <f t="shared" si="8"/>
      </c>
    </row>
    <row r="43" spans="1:9" s="67" customFormat="1" ht="13.5" customHeight="1">
      <c r="A43" s="66">
        <f t="shared" si="6"/>
      </c>
      <c r="B43" s="113"/>
      <c r="D43" s="68"/>
      <c r="F43" s="68"/>
      <c r="G43" s="84">
        <f t="shared" si="7"/>
      </c>
      <c r="H43" s="102"/>
      <c r="I43" s="115">
        <f t="shared" si="8"/>
      </c>
    </row>
    <row r="44" spans="1:9" s="67" customFormat="1" ht="13.5" customHeight="1">
      <c r="A44" s="66">
        <f t="shared" si="6"/>
      </c>
      <c r="B44" s="113"/>
      <c r="D44" s="68"/>
      <c r="F44" s="68"/>
      <c r="G44" s="84">
        <f t="shared" si="7"/>
      </c>
      <c r="H44" s="102"/>
      <c r="I44" s="115">
        <f t="shared" si="8"/>
      </c>
    </row>
    <row r="45" spans="1:9" s="67" customFormat="1" ht="13.5" customHeight="1">
      <c r="A45" s="66">
        <f t="shared" si="6"/>
      </c>
      <c r="B45" s="113"/>
      <c r="D45" s="68"/>
      <c r="F45" s="68"/>
      <c r="G45" s="84">
        <f t="shared" si="7"/>
      </c>
      <c r="H45" s="102"/>
      <c r="I45" s="115">
        <f t="shared" si="8"/>
      </c>
    </row>
    <row r="46" spans="1:9" s="67" customFormat="1" ht="13.5" customHeight="1">
      <c r="A46" s="66">
        <f t="shared" si="6"/>
      </c>
      <c r="B46" s="113"/>
      <c r="D46" s="68"/>
      <c r="F46" s="68"/>
      <c r="G46" s="84">
        <f t="shared" si="7"/>
      </c>
      <c r="H46" s="102"/>
      <c r="I46" s="115">
        <f t="shared" si="8"/>
      </c>
    </row>
    <row r="47" spans="1:9" s="67" customFormat="1" ht="13.5" customHeight="1">
      <c r="A47" s="66">
        <f t="shared" si="6"/>
      </c>
      <c r="B47" s="113"/>
      <c r="D47" s="68"/>
      <c r="F47" s="68"/>
      <c r="G47" s="84">
        <f t="shared" si="7"/>
      </c>
      <c r="H47" s="102"/>
      <c r="I47" s="115">
        <f t="shared" si="8"/>
      </c>
    </row>
    <row r="48" spans="1:9" s="67" customFormat="1" ht="13.5" customHeight="1">
      <c r="A48" s="66">
        <f t="shared" si="6"/>
      </c>
      <c r="B48" s="113"/>
      <c r="D48" s="68"/>
      <c r="F48" s="68"/>
      <c r="G48" s="84">
        <f t="shared" si="7"/>
      </c>
      <c r="H48" s="102"/>
      <c r="I48" s="115">
        <f t="shared" si="8"/>
      </c>
    </row>
    <row r="49" spans="1:9" s="67" customFormat="1" ht="13.5" customHeight="1">
      <c r="A49" s="71">
        <f t="shared" si="6"/>
      </c>
      <c r="B49" s="114"/>
      <c r="C49" s="72"/>
      <c r="D49" s="73"/>
      <c r="E49" s="72"/>
      <c r="F49" s="73"/>
      <c r="G49" s="86">
        <f t="shared" si="7"/>
      </c>
      <c r="H49" s="103"/>
      <c r="I49" s="116">
        <f t="shared" si="8"/>
      </c>
    </row>
    <row r="50" spans="1:9" s="67" customFormat="1" ht="13.5" customHeight="1">
      <c r="A50" s="66">
        <f>IF(F50&gt;0,(ROW()-3)&amp;".","")</f>
      </c>
      <c r="B50" s="113"/>
      <c r="D50" s="68"/>
      <c r="F50" s="68"/>
      <c r="G50" s="84">
        <f>IF(H50=0,"",":")</f>
      </c>
      <c r="H50" s="102"/>
      <c r="I50" s="115">
        <f>IF(H50&lt;&gt;"",(INT(POWER(480-(F50*60+H50),1.85)*0.03768)),"")</f>
      </c>
    </row>
    <row r="51" spans="1:9" s="67" customFormat="1" ht="13.5" customHeight="1" thickBot="1">
      <c r="A51" s="75" t="str">
        <f>IF(F51&gt;0,(ROW()-3)&amp;".","")</f>
        <v>48.</v>
      </c>
      <c r="B51" s="118"/>
      <c r="C51" s="76"/>
      <c r="D51" s="77"/>
      <c r="E51" s="76"/>
      <c r="F51" s="77">
        <v>4</v>
      </c>
      <c r="G51" s="87" t="str">
        <f>IF(H51=0,"",":")</f>
        <v>:</v>
      </c>
      <c r="H51" s="104">
        <v>55</v>
      </c>
      <c r="I51" s="119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 B14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47" bestFit="1" customWidth="1"/>
    <col min="5" max="5" width="26.375" style="0" customWidth="1"/>
    <col min="6" max="6" width="10.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66" t="str">
        <f aca="true" t="shared" si="0" ref="A4:A34">IF(F4&gt;0,(ROW()-3)&amp;".","")</f>
        <v>1.</v>
      </c>
      <c r="B4" s="113">
        <v>6</v>
      </c>
      <c r="C4" t="s">
        <v>171</v>
      </c>
      <c r="D4" s="47">
        <v>1998</v>
      </c>
      <c r="E4" t="s">
        <v>148</v>
      </c>
      <c r="F4" s="68">
        <v>168</v>
      </c>
      <c r="G4" s="115">
        <f aca="true" t="shared" si="1" ref="G4:G14">IF(F4&gt;0,(INT(POWER(F4-75,1.42)*0.8465)),"")</f>
        <v>528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>
        <v>10</v>
      </c>
      <c r="C5" t="s">
        <v>141</v>
      </c>
      <c r="D5" s="47">
        <v>2000</v>
      </c>
      <c r="E5" t="s">
        <v>122</v>
      </c>
      <c r="F5" s="68">
        <v>164</v>
      </c>
      <c r="G5" s="115">
        <f t="shared" si="1"/>
        <v>496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>
        <v>9</v>
      </c>
      <c r="C6" t="s">
        <v>172</v>
      </c>
      <c r="D6" s="47">
        <v>2001</v>
      </c>
      <c r="E6" t="s">
        <v>122</v>
      </c>
      <c r="F6" s="68">
        <v>160</v>
      </c>
      <c r="G6" s="115">
        <f t="shared" si="1"/>
        <v>464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>
        <v>1</v>
      </c>
      <c r="C7" t="s">
        <v>168</v>
      </c>
      <c r="D7" s="47" t="s">
        <v>175</v>
      </c>
      <c r="E7" t="s">
        <v>146</v>
      </c>
      <c r="F7" s="68">
        <v>160</v>
      </c>
      <c r="G7" s="115">
        <f t="shared" si="1"/>
        <v>464</v>
      </c>
      <c r="H7" s="123" t="s">
        <v>52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>
        <v>4</v>
      </c>
      <c r="C8" t="s">
        <v>170</v>
      </c>
      <c r="D8" s="47">
        <v>1997</v>
      </c>
      <c r="E8" t="s">
        <v>147</v>
      </c>
      <c r="F8" s="68">
        <v>156</v>
      </c>
      <c r="G8" s="115">
        <f t="shared" si="1"/>
        <v>434</v>
      </c>
      <c r="H8" s="123" t="s">
        <v>53</v>
      </c>
      <c r="I8" s="123"/>
      <c r="J8" s="123"/>
      <c r="K8" s="123"/>
      <c r="L8" s="122"/>
    </row>
    <row r="9" spans="1:12" s="62" customFormat="1" ht="13.5" customHeight="1">
      <c r="A9" s="66" t="str">
        <f t="shared" si="0"/>
        <v>6.</v>
      </c>
      <c r="B9" s="113">
        <v>11</v>
      </c>
      <c r="C9" t="s">
        <v>142</v>
      </c>
      <c r="D9" s="47">
        <v>2000</v>
      </c>
      <c r="E9" t="s">
        <v>122</v>
      </c>
      <c r="F9" s="68">
        <v>156</v>
      </c>
      <c r="G9" s="115">
        <f t="shared" si="1"/>
        <v>434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66" t="str">
        <f t="shared" si="0"/>
        <v>7.</v>
      </c>
      <c r="B10" s="113">
        <v>3</v>
      </c>
      <c r="C10" t="s">
        <v>174</v>
      </c>
      <c r="D10" s="47" t="s">
        <v>177</v>
      </c>
      <c r="E10" t="s">
        <v>146</v>
      </c>
      <c r="F10" s="68">
        <v>156</v>
      </c>
      <c r="G10" s="115">
        <f t="shared" si="1"/>
        <v>434</v>
      </c>
    </row>
    <row r="11" spans="1:7" s="62" customFormat="1" ht="13.5" customHeight="1">
      <c r="A11" s="66" t="str">
        <f t="shared" si="0"/>
        <v>8.</v>
      </c>
      <c r="B11" s="113">
        <v>5</v>
      </c>
      <c r="C11" t="s">
        <v>153</v>
      </c>
      <c r="D11" s="47">
        <v>1999</v>
      </c>
      <c r="E11" t="s">
        <v>147</v>
      </c>
      <c r="F11" s="68">
        <v>152</v>
      </c>
      <c r="G11" s="115">
        <f t="shared" si="1"/>
        <v>404</v>
      </c>
    </row>
    <row r="12" spans="1:7" s="62" customFormat="1" ht="13.5" customHeight="1">
      <c r="A12" s="66" t="str">
        <f t="shared" si="0"/>
        <v>9.</v>
      </c>
      <c r="B12" s="113">
        <v>2</v>
      </c>
      <c r="C12" t="s">
        <v>173</v>
      </c>
      <c r="D12" s="47" t="s">
        <v>176</v>
      </c>
      <c r="E12" t="s">
        <v>146</v>
      </c>
      <c r="F12" s="68">
        <v>152</v>
      </c>
      <c r="G12" s="115">
        <f t="shared" si="1"/>
        <v>404</v>
      </c>
    </row>
    <row r="13" spans="1:7" s="62" customFormat="1" ht="13.5" customHeight="1">
      <c r="A13" s="66" t="str">
        <f t="shared" si="0"/>
        <v>10.</v>
      </c>
      <c r="B13" s="113">
        <v>7</v>
      </c>
      <c r="C13" t="s">
        <v>209</v>
      </c>
      <c r="D13" s="47">
        <v>2000</v>
      </c>
      <c r="E13" t="s">
        <v>148</v>
      </c>
      <c r="F13" s="68">
        <v>140</v>
      </c>
      <c r="G13" s="115">
        <f t="shared" si="1"/>
        <v>317</v>
      </c>
    </row>
    <row r="14" spans="1:7" s="62" customFormat="1" ht="13.5" customHeight="1">
      <c r="A14" s="66">
        <f t="shared" si="0"/>
      </c>
      <c r="B14" s="113">
        <v>8</v>
      </c>
      <c r="C14" t="s">
        <v>164</v>
      </c>
      <c r="D14" s="47">
        <v>2000</v>
      </c>
      <c r="E14" t="s">
        <v>149</v>
      </c>
      <c r="F14" s="68">
        <v>0</v>
      </c>
      <c r="G14" s="115">
        <f t="shared" si="1"/>
      </c>
    </row>
    <row r="15" spans="1:7" s="62" customFormat="1" ht="13.5" customHeight="1">
      <c r="A15" s="66">
        <f t="shared" si="0"/>
      </c>
      <c r="B15" s="113"/>
      <c r="C15"/>
      <c r="E15"/>
      <c r="F15" s="68"/>
      <c r="G15" s="115">
        <f aca="true" t="shared" si="2" ref="G15:G51">IF(F15&gt;0,(INT(POWER(F15-75,1.42)*0.8465)),"")</f>
      </c>
    </row>
    <row r="16" spans="1:7" s="62" customFormat="1" ht="13.5" customHeight="1">
      <c r="A16" s="66">
        <f t="shared" si="0"/>
      </c>
      <c r="B16" s="113"/>
      <c r="C16" s="67"/>
      <c r="D16" s="68"/>
      <c r="E16" s="67"/>
      <c r="F16" s="68"/>
      <c r="G16" s="115">
        <f t="shared" si="2"/>
      </c>
    </row>
    <row r="17" spans="1:7" s="62" customFormat="1" ht="13.5" customHeight="1">
      <c r="A17" s="66">
        <f t="shared" si="0"/>
      </c>
      <c r="B17" s="113"/>
      <c r="C17" s="67"/>
      <c r="D17" s="68"/>
      <c r="E17" s="67"/>
      <c r="F17" s="68"/>
      <c r="G17" s="115">
        <f t="shared" si="2"/>
      </c>
    </row>
    <row r="18" spans="1:7" s="62" customFormat="1" ht="13.5" customHeight="1">
      <c r="A18" s="66">
        <f t="shared" si="0"/>
      </c>
      <c r="B18" s="113"/>
      <c r="C18" s="67"/>
      <c r="D18" s="68"/>
      <c r="E18" s="67"/>
      <c r="F18" s="68"/>
      <c r="G18" s="115">
        <f t="shared" si="2"/>
      </c>
    </row>
    <row r="19" spans="1:7" s="62" customFormat="1" ht="13.5" customHeight="1">
      <c r="A19" s="66">
        <f t="shared" si="0"/>
      </c>
      <c r="B19" s="113"/>
      <c r="C19" s="67"/>
      <c r="D19" s="68"/>
      <c r="E19" s="67"/>
      <c r="F19" s="68"/>
      <c r="G19" s="115">
        <f t="shared" si="2"/>
      </c>
    </row>
    <row r="20" spans="1:7" s="62" customFormat="1" ht="13.5" customHeight="1">
      <c r="A20" s="66">
        <f t="shared" si="0"/>
      </c>
      <c r="B20" s="113"/>
      <c r="C20" s="67"/>
      <c r="D20" s="68"/>
      <c r="E20" s="67"/>
      <c r="F20" s="68"/>
      <c r="G20" s="115">
        <f t="shared" si="2"/>
      </c>
    </row>
    <row r="21" spans="1:7" s="62" customFormat="1" ht="13.5" customHeight="1">
      <c r="A21" s="66">
        <f t="shared" si="0"/>
      </c>
      <c r="B21" s="113"/>
      <c r="C21" s="67"/>
      <c r="D21" s="68"/>
      <c r="E21" s="67"/>
      <c r="F21" s="68"/>
      <c r="G21" s="115">
        <f t="shared" si="2"/>
      </c>
    </row>
    <row r="22" spans="1:7" s="62" customFormat="1" ht="13.5" customHeight="1">
      <c r="A22" s="66">
        <f t="shared" si="0"/>
      </c>
      <c r="B22" s="113"/>
      <c r="C22" s="67"/>
      <c r="D22" s="68"/>
      <c r="E22" s="67"/>
      <c r="F22" s="68"/>
      <c r="G22" s="115">
        <f t="shared" si="2"/>
      </c>
    </row>
    <row r="23" spans="1:7" s="62" customFormat="1" ht="13.5" customHeight="1">
      <c r="A23" s="66">
        <f t="shared" si="0"/>
      </c>
      <c r="B23" s="113"/>
      <c r="C23" s="67"/>
      <c r="D23" s="68"/>
      <c r="E23" s="67"/>
      <c r="F23" s="68"/>
      <c r="G23" s="115">
        <f t="shared" si="2"/>
      </c>
    </row>
    <row r="24" spans="1:7" s="62" customFormat="1" ht="13.5" customHeight="1">
      <c r="A24" s="66">
        <f t="shared" si="0"/>
      </c>
      <c r="B24" s="113"/>
      <c r="C24" s="67"/>
      <c r="D24" s="68"/>
      <c r="E24" s="67"/>
      <c r="F24" s="68"/>
      <c r="G24" s="115">
        <f t="shared" si="2"/>
      </c>
    </row>
    <row r="25" spans="1:7" s="62" customFormat="1" ht="13.5" customHeight="1">
      <c r="A25" s="66">
        <f t="shared" si="0"/>
      </c>
      <c r="B25" s="113"/>
      <c r="C25" s="67"/>
      <c r="D25" s="68"/>
      <c r="E25" s="67"/>
      <c r="F25" s="68"/>
      <c r="G25" s="115">
        <f t="shared" si="2"/>
      </c>
    </row>
    <row r="26" spans="1:7" s="62" customFormat="1" ht="13.5" customHeight="1">
      <c r="A26" s="66">
        <f t="shared" si="0"/>
      </c>
      <c r="B26" s="113"/>
      <c r="C26" s="67"/>
      <c r="D26" s="68"/>
      <c r="E26" s="67"/>
      <c r="F26" s="68"/>
      <c r="G26" s="115">
        <f t="shared" si="2"/>
      </c>
    </row>
    <row r="27" spans="1:7" s="62" customFormat="1" ht="13.5" customHeight="1">
      <c r="A27" s="66">
        <f t="shared" si="0"/>
      </c>
      <c r="B27" s="113"/>
      <c r="C27" s="67"/>
      <c r="D27" s="68"/>
      <c r="E27" s="67"/>
      <c r="F27" s="68"/>
      <c r="G27" s="115">
        <f t="shared" si="2"/>
      </c>
    </row>
    <row r="28" spans="1:7" s="62" customFormat="1" ht="13.5" customHeight="1">
      <c r="A28" s="66">
        <f t="shared" si="0"/>
      </c>
      <c r="B28" s="113"/>
      <c r="C28" s="67"/>
      <c r="D28" s="68"/>
      <c r="E28" s="67"/>
      <c r="F28" s="68"/>
      <c r="G28" s="115">
        <f t="shared" si="2"/>
      </c>
    </row>
    <row r="29" spans="1:7" s="62" customFormat="1" ht="13.5" customHeight="1">
      <c r="A29" s="66">
        <f t="shared" si="0"/>
      </c>
      <c r="B29" s="113"/>
      <c r="C29" s="67"/>
      <c r="D29" s="68"/>
      <c r="E29" s="67"/>
      <c r="F29" s="68"/>
      <c r="G29" s="115">
        <f t="shared" si="2"/>
      </c>
    </row>
    <row r="30" spans="1:7" s="62" customFormat="1" ht="13.5" customHeight="1">
      <c r="A30" s="66">
        <f t="shared" si="0"/>
      </c>
      <c r="B30" s="113"/>
      <c r="C30" s="67"/>
      <c r="D30" s="68"/>
      <c r="E30" s="67"/>
      <c r="F30" s="68"/>
      <c r="G30" s="115">
        <f t="shared" si="2"/>
      </c>
    </row>
    <row r="31" spans="1:7" s="62" customFormat="1" ht="13.5" customHeight="1">
      <c r="A31" s="66">
        <f t="shared" si="0"/>
      </c>
      <c r="B31" s="113"/>
      <c r="C31" s="67"/>
      <c r="D31" s="68"/>
      <c r="E31" s="67"/>
      <c r="F31" s="68"/>
      <c r="G31" s="115">
        <f t="shared" si="2"/>
      </c>
    </row>
    <row r="32" spans="1:7" s="62" customFormat="1" ht="13.5" customHeight="1">
      <c r="A32" s="66">
        <f t="shared" si="0"/>
      </c>
      <c r="B32" s="113"/>
      <c r="C32" s="67"/>
      <c r="D32" s="68"/>
      <c r="E32" s="67"/>
      <c r="F32" s="68"/>
      <c r="G32" s="115">
        <f t="shared" si="2"/>
      </c>
    </row>
    <row r="33" spans="1:7" s="62" customFormat="1" ht="13.5" customHeight="1">
      <c r="A33" s="66">
        <f t="shared" si="0"/>
      </c>
      <c r="B33" s="113"/>
      <c r="C33" s="67"/>
      <c r="D33" s="68"/>
      <c r="E33" s="67"/>
      <c r="F33" s="68"/>
      <c r="G33" s="115">
        <f t="shared" si="2"/>
      </c>
    </row>
    <row r="34" spans="1:7" s="62" customFormat="1" ht="13.5" customHeight="1">
      <c r="A34" s="71">
        <f t="shared" si="0"/>
      </c>
      <c r="B34" s="114"/>
      <c r="C34" s="72"/>
      <c r="D34" s="73"/>
      <c r="E34" s="72"/>
      <c r="F34" s="73"/>
      <c r="G34" s="116">
        <f t="shared" si="2"/>
      </c>
    </row>
    <row r="35" spans="1:7" s="62" customFormat="1" ht="13.5" customHeight="1">
      <c r="A35" s="66">
        <f aca="true" t="shared" si="3" ref="A35:A51">IF(F35&gt;0,(ROW()-3)&amp;".","")</f>
      </c>
      <c r="B35" s="113"/>
      <c r="C35" s="67"/>
      <c r="D35" s="68"/>
      <c r="E35" s="67"/>
      <c r="F35" s="68"/>
      <c r="G35" s="115">
        <f t="shared" si="2"/>
      </c>
    </row>
    <row r="36" spans="1:7" s="62" customFormat="1" ht="13.5" customHeight="1">
      <c r="A36" s="66">
        <f t="shared" si="3"/>
      </c>
      <c r="B36" s="113"/>
      <c r="C36" s="67"/>
      <c r="D36" s="68"/>
      <c r="E36" s="67"/>
      <c r="F36" s="68"/>
      <c r="G36" s="115">
        <f t="shared" si="2"/>
      </c>
    </row>
    <row r="37" spans="1:7" s="62" customFormat="1" ht="13.5" customHeight="1">
      <c r="A37" s="66">
        <f t="shared" si="3"/>
      </c>
      <c r="B37" s="113"/>
      <c r="C37" s="67"/>
      <c r="D37" s="68"/>
      <c r="E37" s="67"/>
      <c r="F37" s="68"/>
      <c r="G37" s="115">
        <f t="shared" si="2"/>
      </c>
    </row>
    <row r="38" spans="1:7" s="62" customFormat="1" ht="13.5" customHeight="1">
      <c r="A38" s="66">
        <f t="shared" si="3"/>
      </c>
      <c r="B38" s="113"/>
      <c r="C38" s="67"/>
      <c r="D38" s="68"/>
      <c r="E38" s="67"/>
      <c r="F38" s="68"/>
      <c r="G38" s="115">
        <f t="shared" si="2"/>
      </c>
    </row>
    <row r="39" spans="1:7" s="62" customFormat="1" ht="13.5" customHeight="1">
      <c r="A39" s="66">
        <f t="shared" si="3"/>
      </c>
      <c r="B39" s="113"/>
      <c r="C39" s="67"/>
      <c r="D39" s="68"/>
      <c r="E39" s="67"/>
      <c r="F39" s="68"/>
      <c r="G39" s="115">
        <f t="shared" si="2"/>
      </c>
    </row>
    <row r="40" spans="1:7" s="62" customFormat="1" ht="13.5" customHeight="1">
      <c r="A40" s="66">
        <f t="shared" si="3"/>
      </c>
      <c r="B40" s="113"/>
      <c r="C40" s="67"/>
      <c r="D40" s="68"/>
      <c r="E40" s="67"/>
      <c r="F40" s="68"/>
      <c r="G40" s="115">
        <f t="shared" si="2"/>
      </c>
    </row>
    <row r="41" spans="1:7" s="62" customFormat="1" ht="13.5" customHeight="1">
      <c r="A41" s="66">
        <f t="shared" si="3"/>
      </c>
      <c r="B41" s="113"/>
      <c r="C41" s="67"/>
      <c r="D41" s="68"/>
      <c r="E41" s="67"/>
      <c r="F41" s="68"/>
      <c r="G41" s="115">
        <f t="shared" si="2"/>
      </c>
    </row>
    <row r="42" spans="1:7" s="62" customFormat="1" ht="13.5" customHeight="1">
      <c r="A42" s="66">
        <f t="shared" si="3"/>
      </c>
      <c r="B42" s="113"/>
      <c r="C42" s="67"/>
      <c r="D42" s="68"/>
      <c r="E42" s="67"/>
      <c r="F42" s="68"/>
      <c r="G42" s="115">
        <f t="shared" si="2"/>
      </c>
    </row>
    <row r="43" spans="1:7" s="62" customFormat="1" ht="13.5" customHeight="1">
      <c r="A43" s="66">
        <f t="shared" si="3"/>
      </c>
      <c r="B43" s="113"/>
      <c r="C43" s="67"/>
      <c r="D43" s="68"/>
      <c r="E43" s="67"/>
      <c r="F43" s="68"/>
      <c r="G43" s="115">
        <f t="shared" si="2"/>
      </c>
    </row>
    <row r="44" spans="1:7" s="62" customFormat="1" ht="13.5" customHeight="1">
      <c r="A44" s="66">
        <f t="shared" si="3"/>
      </c>
      <c r="B44" s="113"/>
      <c r="C44" s="67"/>
      <c r="D44" s="68"/>
      <c r="E44" s="67"/>
      <c r="F44" s="68"/>
      <c r="G44" s="115">
        <f t="shared" si="2"/>
      </c>
    </row>
    <row r="45" spans="1:7" s="62" customFormat="1" ht="13.5" customHeight="1">
      <c r="A45" s="66">
        <f t="shared" si="3"/>
      </c>
      <c r="B45" s="113"/>
      <c r="C45" s="67"/>
      <c r="D45" s="68"/>
      <c r="E45" s="67"/>
      <c r="F45" s="68"/>
      <c r="G45" s="115">
        <f t="shared" si="2"/>
      </c>
    </row>
    <row r="46" spans="1:7" s="62" customFormat="1" ht="13.5" customHeight="1">
      <c r="A46" s="66">
        <f t="shared" si="3"/>
      </c>
      <c r="B46" s="113"/>
      <c r="C46" s="67"/>
      <c r="D46" s="68"/>
      <c r="E46" s="67"/>
      <c r="F46" s="68"/>
      <c r="G46" s="115">
        <f t="shared" si="2"/>
      </c>
    </row>
    <row r="47" spans="1:7" s="62" customFormat="1" ht="13.5" customHeight="1">
      <c r="A47" s="66">
        <f t="shared" si="3"/>
      </c>
      <c r="B47" s="113"/>
      <c r="C47" s="67"/>
      <c r="D47" s="68"/>
      <c r="E47" s="67"/>
      <c r="F47" s="68"/>
      <c r="G47" s="115">
        <f t="shared" si="2"/>
      </c>
    </row>
    <row r="48" spans="1:7" s="62" customFormat="1" ht="13.5" customHeight="1">
      <c r="A48" s="66">
        <f t="shared" si="3"/>
      </c>
      <c r="B48" s="113"/>
      <c r="C48" s="67"/>
      <c r="D48" s="68"/>
      <c r="E48" s="67"/>
      <c r="F48" s="68"/>
      <c r="G48" s="115">
        <f t="shared" si="2"/>
      </c>
    </row>
    <row r="49" spans="1:7" s="62" customFormat="1" ht="13.5" customHeight="1">
      <c r="A49" s="66">
        <f t="shared" si="3"/>
      </c>
      <c r="B49" s="113"/>
      <c r="C49" s="67"/>
      <c r="D49" s="68"/>
      <c r="E49" s="67"/>
      <c r="F49" s="68"/>
      <c r="G49" s="115">
        <f t="shared" si="2"/>
      </c>
    </row>
    <row r="50" spans="1:7" s="62" customFormat="1" ht="13.5" customHeight="1">
      <c r="A50" s="66">
        <f t="shared" si="3"/>
      </c>
      <c r="B50" s="113"/>
      <c r="C50" s="67"/>
      <c r="D50" s="68"/>
      <c r="E50" s="67"/>
      <c r="F50" s="68"/>
      <c r="G50" s="115">
        <f t="shared" si="2"/>
      </c>
    </row>
    <row r="51" spans="1:7" s="62" customFormat="1" ht="13.5" customHeight="1" thickBot="1">
      <c r="A51" s="75" t="str">
        <f t="shared" si="3"/>
        <v>48.</v>
      </c>
      <c r="B51" s="118"/>
      <c r="C51" s="76"/>
      <c r="D51" s="77"/>
      <c r="E51" s="76"/>
      <c r="F51" s="77">
        <v>185</v>
      </c>
      <c r="G51" s="119">
        <f t="shared" si="2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47" bestFit="1" customWidth="1"/>
    <col min="5" max="5" width="26.375" style="0" customWidth="1"/>
    <col min="6" max="6" width="9.75390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 aca="true" t="shared" si="0" ref="A4:A21">IF(F4&gt;0,(ROW()-3)&amp;".","")</f>
        <v>1.</v>
      </c>
      <c r="B4" s="113">
        <v>7</v>
      </c>
      <c r="C4" t="s">
        <v>171</v>
      </c>
      <c r="D4" s="47">
        <v>1998</v>
      </c>
      <c r="E4" t="s">
        <v>148</v>
      </c>
      <c r="F4" s="68">
        <v>588</v>
      </c>
      <c r="G4" s="115">
        <f aca="true" t="shared" si="1" ref="G4:G21">IF(F4&gt;0,(INT(POWER(F4-220,1.4)*0.14354)),"")</f>
        <v>561</v>
      </c>
      <c r="H4" s="120" t="s">
        <v>50</v>
      </c>
      <c r="I4" s="121"/>
      <c r="J4" s="121"/>
      <c r="K4" s="121"/>
      <c r="L4" s="121"/>
    </row>
    <row r="5" spans="1:12" s="67" customFormat="1" ht="13.5" customHeight="1">
      <c r="A5" s="66" t="str">
        <f t="shared" si="0"/>
        <v>2.</v>
      </c>
      <c r="B5" s="113">
        <v>1</v>
      </c>
      <c r="C5" t="s">
        <v>161</v>
      </c>
      <c r="D5" s="47" t="s">
        <v>167</v>
      </c>
      <c r="E5" t="s">
        <v>146</v>
      </c>
      <c r="F5" s="68">
        <v>579</v>
      </c>
      <c r="G5" s="115">
        <f t="shared" si="1"/>
        <v>542</v>
      </c>
      <c r="H5" s="121" t="s">
        <v>51</v>
      </c>
      <c r="I5" s="121"/>
      <c r="J5" s="121"/>
      <c r="K5" s="121"/>
      <c r="L5" s="121"/>
    </row>
    <row r="6" spans="1:12" s="67" customFormat="1" ht="13.5" customHeight="1">
      <c r="A6" s="66" t="str">
        <f t="shared" si="0"/>
        <v>3.</v>
      </c>
      <c r="B6" s="113">
        <v>11</v>
      </c>
      <c r="C6" t="s">
        <v>178</v>
      </c>
      <c r="D6" s="47">
        <v>1997</v>
      </c>
      <c r="E6" t="s">
        <v>122</v>
      </c>
      <c r="F6" s="68">
        <v>539</v>
      </c>
      <c r="G6" s="115">
        <f t="shared" si="1"/>
        <v>459</v>
      </c>
      <c r="H6" s="89" t="s">
        <v>46</v>
      </c>
      <c r="I6" s="89"/>
      <c r="J6" s="89"/>
      <c r="K6" s="89"/>
      <c r="L6" s="122"/>
    </row>
    <row r="7" spans="1:12" s="67" customFormat="1" ht="13.5" customHeight="1">
      <c r="A7" s="66" t="str">
        <f t="shared" si="0"/>
        <v>4.</v>
      </c>
      <c r="B7" s="113">
        <v>4</v>
      </c>
      <c r="C7" t="s">
        <v>170</v>
      </c>
      <c r="D7" s="47">
        <v>1997</v>
      </c>
      <c r="E7" t="s">
        <v>147</v>
      </c>
      <c r="F7" s="68">
        <v>524</v>
      </c>
      <c r="G7" s="115">
        <f t="shared" si="1"/>
        <v>429</v>
      </c>
      <c r="H7" s="123" t="s">
        <v>52</v>
      </c>
      <c r="I7" s="123"/>
      <c r="J7" s="123"/>
      <c r="K7" s="123"/>
      <c r="L7" s="122"/>
    </row>
    <row r="8" spans="1:12" s="67" customFormat="1" ht="13.5" customHeight="1">
      <c r="A8" s="66" t="str">
        <f t="shared" si="0"/>
        <v>5.</v>
      </c>
      <c r="B8" s="113">
        <v>12</v>
      </c>
      <c r="C8" t="s">
        <v>179</v>
      </c>
      <c r="D8" s="47">
        <v>2001</v>
      </c>
      <c r="E8" t="s">
        <v>122</v>
      </c>
      <c r="F8" s="68">
        <v>524</v>
      </c>
      <c r="G8" s="115">
        <f t="shared" si="1"/>
        <v>429</v>
      </c>
      <c r="H8" s="123" t="s">
        <v>53</v>
      </c>
      <c r="I8" s="123"/>
      <c r="J8" s="123"/>
      <c r="K8" s="123"/>
      <c r="L8" s="122"/>
    </row>
    <row r="9" spans="1:12" s="67" customFormat="1" ht="13.5" customHeight="1">
      <c r="A9" s="66" t="str">
        <f t="shared" si="0"/>
        <v>6.</v>
      </c>
      <c r="B9" s="113">
        <v>2</v>
      </c>
      <c r="C9" t="s">
        <v>169</v>
      </c>
      <c r="D9" s="47" t="s">
        <v>177</v>
      </c>
      <c r="E9" t="s">
        <v>146</v>
      </c>
      <c r="F9" s="68">
        <v>523</v>
      </c>
      <c r="G9" s="115">
        <f t="shared" si="1"/>
        <v>427</v>
      </c>
      <c r="H9" s="89" t="s">
        <v>35</v>
      </c>
      <c r="I9" s="89"/>
      <c r="J9" s="89"/>
      <c r="K9" s="89"/>
      <c r="L9" s="122"/>
    </row>
    <row r="10" spans="1:7" s="67" customFormat="1" ht="13.5" customHeight="1">
      <c r="A10" s="66" t="str">
        <f t="shared" si="0"/>
        <v>7.</v>
      </c>
      <c r="B10" s="113">
        <v>13</v>
      </c>
      <c r="C10" t="s">
        <v>180</v>
      </c>
      <c r="D10" s="47">
        <v>1998</v>
      </c>
      <c r="E10" t="s">
        <v>122</v>
      </c>
      <c r="F10" s="68">
        <v>515</v>
      </c>
      <c r="G10" s="115">
        <f t="shared" si="1"/>
        <v>411</v>
      </c>
    </row>
    <row r="11" spans="1:7" s="67" customFormat="1" ht="13.5" customHeight="1">
      <c r="A11" s="66" t="str">
        <f t="shared" si="0"/>
        <v>8.</v>
      </c>
      <c r="B11" s="113">
        <v>9</v>
      </c>
      <c r="C11" t="s">
        <v>137</v>
      </c>
      <c r="D11" s="47">
        <v>1999</v>
      </c>
      <c r="E11" t="s">
        <v>149</v>
      </c>
      <c r="F11" s="68">
        <v>505</v>
      </c>
      <c r="G11" s="115">
        <f t="shared" si="1"/>
        <v>392</v>
      </c>
    </row>
    <row r="12" spans="1:7" s="67" customFormat="1" ht="13.5" customHeight="1">
      <c r="A12" s="66" t="str">
        <f t="shared" si="0"/>
        <v>9.</v>
      </c>
      <c r="B12" s="113">
        <v>3</v>
      </c>
      <c r="C12" t="s">
        <v>152</v>
      </c>
      <c r="D12" s="47" t="s">
        <v>159</v>
      </c>
      <c r="E12" t="s">
        <v>146</v>
      </c>
      <c r="F12" s="68">
        <v>503</v>
      </c>
      <c r="G12" s="115">
        <f t="shared" si="1"/>
        <v>388</v>
      </c>
    </row>
    <row r="13" spans="1:7" s="67" customFormat="1" ht="13.5" customHeight="1">
      <c r="A13" s="66" t="str">
        <f t="shared" si="0"/>
        <v>10.</v>
      </c>
      <c r="B13" s="113">
        <v>8</v>
      </c>
      <c r="C13" s="67" t="s">
        <v>185</v>
      </c>
      <c r="D13" s="186">
        <v>1997</v>
      </c>
      <c r="E13" s="67" t="s">
        <v>148</v>
      </c>
      <c r="F13" s="68">
        <v>496</v>
      </c>
      <c r="G13" s="115">
        <f t="shared" si="1"/>
        <v>375</v>
      </c>
    </row>
    <row r="14" spans="1:7" s="67" customFormat="1" ht="13.5" customHeight="1">
      <c r="A14" s="66" t="str">
        <f t="shared" si="0"/>
        <v>11.</v>
      </c>
      <c r="B14" s="113">
        <v>6</v>
      </c>
      <c r="C14" t="s">
        <v>163</v>
      </c>
      <c r="D14" s="47">
        <v>1999</v>
      </c>
      <c r="E14" t="s">
        <v>147</v>
      </c>
      <c r="F14" s="68">
        <v>495</v>
      </c>
      <c r="G14" s="115">
        <f t="shared" si="1"/>
        <v>373</v>
      </c>
    </row>
    <row r="15" spans="1:7" s="67" customFormat="1" ht="13.5" customHeight="1">
      <c r="A15" s="66" t="str">
        <f t="shared" si="0"/>
        <v>12.</v>
      </c>
      <c r="B15" s="113">
        <v>5</v>
      </c>
      <c r="C15" t="s">
        <v>134</v>
      </c>
      <c r="D15" s="47">
        <v>1999</v>
      </c>
      <c r="E15" t="s">
        <v>147</v>
      </c>
      <c r="F15" s="68">
        <v>478</v>
      </c>
      <c r="G15" s="115">
        <f t="shared" si="1"/>
        <v>341</v>
      </c>
    </row>
    <row r="16" spans="1:7" s="67" customFormat="1" ht="13.5" customHeight="1">
      <c r="A16" s="66" t="str">
        <f t="shared" si="0"/>
        <v>13.</v>
      </c>
      <c r="B16" s="113">
        <v>10</v>
      </c>
      <c r="C16" t="s">
        <v>139</v>
      </c>
      <c r="D16" s="47">
        <v>1998</v>
      </c>
      <c r="E16" t="s">
        <v>149</v>
      </c>
      <c r="F16" s="68">
        <v>456</v>
      </c>
      <c r="G16" s="115">
        <f t="shared" si="1"/>
        <v>301</v>
      </c>
    </row>
    <row r="17" spans="1:7" s="67" customFormat="1" ht="13.5" customHeight="1">
      <c r="A17" s="66">
        <f t="shared" si="0"/>
      </c>
      <c r="B17" s="113"/>
      <c r="G17" s="115">
        <f t="shared" si="1"/>
      </c>
    </row>
    <row r="18" spans="1:7" s="67" customFormat="1" ht="13.5" customHeight="1">
      <c r="A18" s="66">
        <f t="shared" si="0"/>
      </c>
      <c r="B18" s="113"/>
      <c r="D18" s="68"/>
      <c r="F18" s="68"/>
      <c r="G18" s="115">
        <f t="shared" si="1"/>
      </c>
    </row>
    <row r="19" spans="1:7" s="67" customFormat="1" ht="13.5" customHeight="1">
      <c r="A19" s="66">
        <f t="shared" si="0"/>
      </c>
      <c r="B19" s="113"/>
      <c r="F19" s="68"/>
      <c r="G19" s="115">
        <f t="shared" si="1"/>
      </c>
    </row>
    <row r="20" spans="1:7" s="67" customFormat="1" ht="13.5" customHeight="1">
      <c r="A20" s="66">
        <f t="shared" si="0"/>
      </c>
      <c r="B20" s="113"/>
      <c r="F20" s="68"/>
      <c r="G20" s="115">
        <f t="shared" si="1"/>
      </c>
    </row>
    <row r="21" spans="1:7" s="67" customFormat="1" ht="13.5" customHeight="1">
      <c r="A21" s="66">
        <f t="shared" si="0"/>
      </c>
      <c r="B21" s="113"/>
      <c r="F21" s="68"/>
      <c r="G21" s="115">
        <f t="shared" si="1"/>
      </c>
    </row>
    <row r="22" spans="1:7" s="67" customFormat="1" ht="13.5" customHeight="1">
      <c r="A22" s="66">
        <f aca="true" t="shared" si="2" ref="A22:A38">IF(F22&gt;0,(ROW()-3)&amp;".","")</f>
      </c>
      <c r="B22" s="113"/>
      <c r="F22" s="68"/>
      <c r="G22" s="115">
        <f aca="true" t="shared" si="3" ref="G22:G51">IF(F22&gt;0,(INT(POWER(F22-220,1.4)*0.14354)),"")</f>
      </c>
    </row>
    <row r="23" spans="1:7" s="67" customFormat="1" ht="13.5" customHeight="1">
      <c r="A23" s="66">
        <f t="shared" si="2"/>
      </c>
      <c r="B23" s="113"/>
      <c r="F23" s="68"/>
      <c r="G23" s="115">
        <f t="shared" si="3"/>
      </c>
    </row>
    <row r="24" spans="1:7" s="67" customFormat="1" ht="13.5" customHeight="1">
      <c r="A24" s="66">
        <f t="shared" si="2"/>
      </c>
      <c r="B24" s="113"/>
      <c r="D24" s="68"/>
      <c r="F24" s="68"/>
      <c r="G24" s="115">
        <f t="shared" si="3"/>
      </c>
    </row>
    <row r="25" spans="1:7" s="67" customFormat="1" ht="13.5" customHeight="1">
      <c r="A25" s="66">
        <f t="shared" si="2"/>
      </c>
      <c r="B25" s="113"/>
      <c r="D25" s="68"/>
      <c r="F25" s="68"/>
      <c r="G25" s="115">
        <f t="shared" si="3"/>
      </c>
    </row>
    <row r="26" spans="1:7" s="67" customFormat="1" ht="13.5" customHeight="1">
      <c r="A26" s="66">
        <f t="shared" si="2"/>
      </c>
      <c r="B26" s="113"/>
      <c r="D26" s="68"/>
      <c r="F26" s="68"/>
      <c r="G26" s="115">
        <f t="shared" si="3"/>
      </c>
    </row>
    <row r="27" spans="1:7" s="67" customFormat="1" ht="13.5" customHeight="1">
      <c r="A27" s="66">
        <f t="shared" si="2"/>
      </c>
      <c r="B27" s="113"/>
      <c r="D27" s="68"/>
      <c r="F27" s="68"/>
      <c r="G27" s="115">
        <f t="shared" si="3"/>
      </c>
    </row>
    <row r="28" spans="1:7" s="67" customFormat="1" ht="13.5" customHeight="1">
      <c r="A28" s="66">
        <f t="shared" si="2"/>
      </c>
      <c r="B28" s="113"/>
      <c r="D28" s="68"/>
      <c r="F28" s="68"/>
      <c r="G28" s="115">
        <f t="shared" si="3"/>
      </c>
    </row>
    <row r="29" spans="1:7" s="67" customFormat="1" ht="13.5" customHeight="1">
      <c r="A29" s="66">
        <f t="shared" si="2"/>
      </c>
      <c r="B29" s="113"/>
      <c r="D29" s="68"/>
      <c r="F29" s="68"/>
      <c r="G29" s="115">
        <f t="shared" si="3"/>
      </c>
    </row>
    <row r="30" spans="1:7" s="67" customFormat="1" ht="13.5" customHeight="1">
      <c r="A30" s="66">
        <f t="shared" si="2"/>
      </c>
      <c r="B30" s="113"/>
      <c r="D30" s="68"/>
      <c r="F30" s="68"/>
      <c r="G30" s="115">
        <f t="shared" si="3"/>
      </c>
    </row>
    <row r="31" spans="1:7" s="67" customFormat="1" ht="13.5" customHeight="1">
      <c r="A31" s="66">
        <f t="shared" si="2"/>
      </c>
      <c r="B31" s="113"/>
      <c r="D31" s="68"/>
      <c r="F31" s="68"/>
      <c r="G31" s="115">
        <f t="shared" si="3"/>
      </c>
    </row>
    <row r="32" spans="1:7" s="67" customFormat="1" ht="13.5" customHeight="1">
      <c r="A32" s="66">
        <f t="shared" si="2"/>
      </c>
      <c r="B32" s="113"/>
      <c r="D32" s="68"/>
      <c r="F32" s="68"/>
      <c r="G32" s="115">
        <f t="shared" si="3"/>
      </c>
    </row>
    <row r="33" spans="1:7" s="67" customFormat="1" ht="13.5" customHeight="1">
      <c r="A33" s="66">
        <f t="shared" si="2"/>
      </c>
      <c r="B33" s="113"/>
      <c r="D33" s="68"/>
      <c r="F33" s="68"/>
      <c r="G33" s="115">
        <f t="shared" si="3"/>
      </c>
    </row>
    <row r="34" spans="1:7" s="67" customFormat="1" ht="13.5" customHeight="1">
      <c r="A34" s="71">
        <f t="shared" si="2"/>
      </c>
      <c r="B34" s="114"/>
      <c r="C34" s="72"/>
      <c r="D34" s="73"/>
      <c r="E34" s="72"/>
      <c r="F34" s="73"/>
      <c r="G34" s="115">
        <f t="shared" si="3"/>
      </c>
    </row>
    <row r="35" spans="1:7" s="67" customFormat="1" ht="13.5" customHeight="1">
      <c r="A35" s="66">
        <f t="shared" si="2"/>
      </c>
      <c r="B35" s="113"/>
      <c r="D35" s="68"/>
      <c r="F35" s="68"/>
      <c r="G35" s="115">
        <f t="shared" si="3"/>
      </c>
    </row>
    <row r="36" spans="1:7" s="67" customFormat="1" ht="13.5" customHeight="1">
      <c r="A36" s="66">
        <f t="shared" si="2"/>
      </c>
      <c r="B36" s="113"/>
      <c r="D36" s="68"/>
      <c r="F36" s="68"/>
      <c r="G36" s="115">
        <f t="shared" si="3"/>
      </c>
    </row>
    <row r="37" spans="1:7" s="67" customFormat="1" ht="13.5" customHeight="1">
      <c r="A37" s="66">
        <f t="shared" si="2"/>
      </c>
      <c r="B37" s="113"/>
      <c r="D37" s="68"/>
      <c r="F37" s="68"/>
      <c r="G37" s="115">
        <f t="shared" si="3"/>
      </c>
    </row>
    <row r="38" spans="1:7" s="67" customFormat="1" ht="13.5" customHeight="1">
      <c r="A38" s="66">
        <f t="shared" si="2"/>
      </c>
      <c r="B38" s="113"/>
      <c r="D38" s="68"/>
      <c r="F38" s="68"/>
      <c r="G38" s="115">
        <f t="shared" si="3"/>
      </c>
    </row>
    <row r="39" spans="1:7" s="67" customFormat="1" ht="13.5" customHeight="1">
      <c r="A39" s="66">
        <f aca="true" t="shared" si="4" ref="A39:A51">IF(F39&gt;0,(ROW()-3)&amp;".","")</f>
      </c>
      <c r="B39" s="113"/>
      <c r="D39" s="68"/>
      <c r="F39" s="68"/>
      <c r="G39" s="115">
        <f t="shared" si="3"/>
      </c>
    </row>
    <row r="40" spans="1:7" s="67" customFormat="1" ht="13.5" customHeight="1">
      <c r="A40" s="66">
        <f t="shared" si="4"/>
      </c>
      <c r="B40" s="113"/>
      <c r="D40" s="68"/>
      <c r="F40" s="68"/>
      <c r="G40" s="115">
        <f t="shared" si="3"/>
      </c>
    </row>
    <row r="41" spans="1:7" s="67" customFormat="1" ht="13.5" customHeight="1">
      <c r="A41" s="66">
        <f t="shared" si="4"/>
      </c>
      <c r="B41" s="113"/>
      <c r="D41" s="68"/>
      <c r="F41" s="68"/>
      <c r="G41" s="115">
        <f t="shared" si="3"/>
      </c>
    </row>
    <row r="42" spans="1:7" s="67" customFormat="1" ht="13.5" customHeight="1">
      <c r="A42" s="66">
        <f t="shared" si="4"/>
      </c>
      <c r="B42" s="113"/>
      <c r="D42" s="68"/>
      <c r="F42" s="68"/>
      <c r="G42" s="115">
        <f t="shared" si="3"/>
      </c>
    </row>
    <row r="43" spans="1:7" s="67" customFormat="1" ht="13.5" customHeight="1">
      <c r="A43" s="66">
        <f t="shared" si="4"/>
      </c>
      <c r="B43" s="113"/>
      <c r="D43" s="68"/>
      <c r="F43" s="68"/>
      <c r="G43" s="115">
        <f t="shared" si="3"/>
      </c>
    </row>
    <row r="44" spans="1:7" s="67" customFormat="1" ht="13.5" customHeight="1">
      <c r="A44" s="66">
        <f t="shared" si="4"/>
      </c>
      <c r="B44" s="113"/>
      <c r="D44" s="68"/>
      <c r="F44" s="68"/>
      <c r="G44" s="115">
        <f t="shared" si="3"/>
      </c>
    </row>
    <row r="45" spans="1:7" s="67" customFormat="1" ht="13.5" customHeight="1">
      <c r="A45" s="66">
        <f t="shared" si="4"/>
      </c>
      <c r="B45" s="113"/>
      <c r="D45" s="68"/>
      <c r="F45" s="68"/>
      <c r="G45" s="115">
        <f t="shared" si="3"/>
      </c>
    </row>
    <row r="46" spans="1:7" s="67" customFormat="1" ht="13.5" customHeight="1">
      <c r="A46" s="66">
        <f t="shared" si="4"/>
      </c>
      <c r="B46" s="113"/>
      <c r="D46" s="68"/>
      <c r="F46" s="68"/>
      <c r="G46" s="115">
        <f t="shared" si="3"/>
      </c>
    </row>
    <row r="47" spans="1:7" s="67" customFormat="1" ht="13.5" customHeight="1">
      <c r="A47" s="66">
        <f t="shared" si="4"/>
      </c>
      <c r="B47" s="113"/>
      <c r="D47" s="68"/>
      <c r="F47" s="68"/>
      <c r="G47" s="115">
        <f t="shared" si="3"/>
      </c>
    </row>
    <row r="48" spans="1:7" s="67" customFormat="1" ht="13.5" customHeight="1">
      <c r="A48" s="66">
        <f t="shared" si="4"/>
      </c>
      <c r="B48" s="113"/>
      <c r="D48" s="68"/>
      <c r="F48" s="68"/>
      <c r="G48" s="115">
        <f t="shared" si="3"/>
      </c>
    </row>
    <row r="49" spans="1:7" s="67" customFormat="1" ht="13.5" customHeight="1">
      <c r="A49" s="66">
        <f t="shared" si="4"/>
      </c>
      <c r="B49" s="113"/>
      <c r="D49" s="68"/>
      <c r="F49" s="68"/>
      <c r="G49" s="115">
        <f t="shared" si="3"/>
      </c>
    </row>
    <row r="50" spans="1:7" s="67" customFormat="1" ht="13.5" customHeight="1">
      <c r="A50" s="66">
        <f t="shared" si="4"/>
      </c>
      <c r="B50" s="113"/>
      <c r="D50" s="68"/>
      <c r="F50" s="68"/>
      <c r="G50" s="115">
        <f t="shared" si="3"/>
      </c>
    </row>
    <row r="51" spans="1:7" s="67" customFormat="1" ht="13.5" customHeight="1">
      <c r="A51" s="71" t="str">
        <f t="shared" si="4"/>
        <v>48.</v>
      </c>
      <c r="B51" s="114"/>
      <c r="C51" s="72"/>
      <c r="D51" s="73"/>
      <c r="E51" s="72"/>
      <c r="F51" s="73">
        <v>555</v>
      </c>
      <c r="G51" s="115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125" style="47" bestFit="1" customWidth="1"/>
    <col min="5" max="5" width="26.375" style="0" customWidth="1"/>
    <col min="6" max="6" width="9.2539062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39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66" t="str">
        <f aca="true" t="shared" si="0" ref="A4:A17">IF(F4&gt;0,(ROW()-3)&amp;".","")</f>
        <v>1.</v>
      </c>
      <c r="B4" s="113">
        <v>1</v>
      </c>
      <c r="C4" t="s">
        <v>168</v>
      </c>
      <c r="D4" s="47" t="s">
        <v>175</v>
      </c>
      <c r="E4" t="s">
        <v>146</v>
      </c>
      <c r="F4" s="96">
        <v>11.44</v>
      </c>
      <c r="G4" s="115">
        <f aca="true" t="shared" si="1" ref="G4:G17">IF(F4&gt;0,(INT(POWER(F4-1.5,1.05)*51.39)),"")</f>
        <v>572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>
        <v>4</v>
      </c>
      <c r="C5" t="s">
        <v>182</v>
      </c>
      <c r="D5" s="47">
        <v>1999</v>
      </c>
      <c r="E5" t="s">
        <v>147</v>
      </c>
      <c r="F5" s="96">
        <v>11.4</v>
      </c>
      <c r="G5" s="115">
        <f t="shared" si="1"/>
        <v>570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>
        <v>14</v>
      </c>
      <c r="C6" s="67" t="s">
        <v>135</v>
      </c>
      <c r="D6" s="68">
        <v>1998</v>
      </c>
      <c r="E6" s="67" t="s">
        <v>148</v>
      </c>
      <c r="F6" s="96">
        <v>11.09</v>
      </c>
      <c r="G6" s="115">
        <f t="shared" si="1"/>
        <v>551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>
        <v>5</v>
      </c>
      <c r="C7" t="s">
        <v>183</v>
      </c>
      <c r="D7" s="47">
        <v>2000</v>
      </c>
      <c r="E7" t="s">
        <v>147</v>
      </c>
      <c r="F7" s="96">
        <v>10.53</v>
      </c>
      <c r="G7" s="115">
        <f t="shared" si="1"/>
        <v>518</v>
      </c>
      <c r="H7" s="123" t="s">
        <v>52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>
        <v>8</v>
      </c>
      <c r="C8" t="s">
        <v>185</v>
      </c>
      <c r="D8" s="47">
        <v>1997</v>
      </c>
      <c r="E8" t="s">
        <v>148</v>
      </c>
      <c r="F8" s="96">
        <v>10.22</v>
      </c>
      <c r="G8" s="115">
        <f t="shared" si="1"/>
        <v>499</v>
      </c>
      <c r="H8" s="123" t="s">
        <v>53</v>
      </c>
      <c r="I8" s="123"/>
      <c r="J8" s="123"/>
      <c r="K8" s="123"/>
      <c r="L8" s="122"/>
    </row>
    <row r="9" spans="1:12" s="62" customFormat="1" ht="13.5" customHeight="1">
      <c r="A9" s="66" t="str">
        <f t="shared" si="0"/>
        <v>6.</v>
      </c>
      <c r="B9" s="113">
        <v>12</v>
      </c>
      <c r="C9" t="s">
        <v>178</v>
      </c>
      <c r="D9" s="47">
        <v>1997</v>
      </c>
      <c r="E9" t="s">
        <v>122</v>
      </c>
      <c r="F9" s="96">
        <v>10.01</v>
      </c>
      <c r="G9" s="115">
        <f t="shared" si="1"/>
        <v>486</v>
      </c>
      <c r="H9" s="89" t="s">
        <v>35</v>
      </c>
      <c r="I9" s="89"/>
      <c r="J9" s="89"/>
      <c r="K9" s="89"/>
      <c r="L9" s="122"/>
    </row>
    <row r="10" spans="1:7" s="62" customFormat="1" ht="13.5" customHeight="1">
      <c r="A10" s="66" t="str">
        <f t="shared" si="0"/>
        <v>7.</v>
      </c>
      <c r="B10" s="113">
        <v>6</v>
      </c>
      <c r="C10" t="s">
        <v>184</v>
      </c>
      <c r="D10" s="47">
        <v>2001</v>
      </c>
      <c r="E10" t="s">
        <v>147</v>
      </c>
      <c r="F10" s="96">
        <v>9.87</v>
      </c>
      <c r="G10" s="115">
        <f t="shared" si="1"/>
        <v>478</v>
      </c>
    </row>
    <row r="11" spans="1:7" s="62" customFormat="1" ht="13.5" customHeight="1">
      <c r="A11" s="66" t="str">
        <f t="shared" si="0"/>
        <v>8.</v>
      </c>
      <c r="B11" s="113">
        <v>13</v>
      </c>
      <c r="C11" t="s">
        <v>179</v>
      </c>
      <c r="D11" s="47">
        <v>2001</v>
      </c>
      <c r="E11" t="s">
        <v>122</v>
      </c>
      <c r="F11" s="96">
        <v>9.83</v>
      </c>
      <c r="G11" s="115">
        <f t="shared" si="1"/>
        <v>475</v>
      </c>
    </row>
    <row r="12" spans="1:7" s="62" customFormat="1" ht="13.5" customHeight="1">
      <c r="A12" s="66" t="str">
        <f t="shared" si="0"/>
        <v>9.</v>
      </c>
      <c r="B12" s="113">
        <v>3</v>
      </c>
      <c r="C12" t="s">
        <v>181</v>
      </c>
      <c r="D12" s="47" t="s">
        <v>177</v>
      </c>
      <c r="E12" t="s">
        <v>146</v>
      </c>
      <c r="F12" s="96">
        <v>9.45</v>
      </c>
      <c r="G12" s="115">
        <f t="shared" si="1"/>
        <v>453</v>
      </c>
    </row>
    <row r="13" spans="1:7" s="62" customFormat="1" ht="13.5" customHeight="1">
      <c r="A13" s="66" t="str">
        <f t="shared" si="0"/>
        <v>10.</v>
      </c>
      <c r="B13" s="113">
        <v>9</v>
      </c>
      <c r="C13" t="s">
        <v>186</v>
      </c>
      <c r="D13" s="47">
        <v>1998</v>
      </c>
      <c r="E13" t="s">
        <v>149</v>
      </c>
      <c r="F13" s="96">
        <v>9.21</v>
      </c>
      <c r="G13" s="115">
        <f t="shared" si="1"/>
        <v>438</v>
      </c>
    </row>
    <row r="14" spans="1:7" s="62" customFormat="1" ht="13.5" customHeight="1">
      <c r="A14" s="66" t="str">
        <f t="shared" si="0"/>
        <v>11.</v>
      </c>
      <c r="B14" s="113">
        <v>11</v>
      </c>
      <c r="C14" t="s">
        <v>180</v>
      </c>
      <c r="D14" s="47">
        <v>1998</v>
      </c>
      <c r="E14" t="s">
        <v>122</v>
      </c>
      <c r="F14" s="96">
        <v>9.04</v>
      </c>
      <c r="G14" s="115">
        <f t="shared" si="1"/>
        <v>428</v>
      </c>
    </row>
    <row r="15" spans="1:7" s="62" customFormat="1" ht="13.5" customHeight="1">
      <c r="A15" s="66" t="str">
        <f t="shared" si="0"/>
        <v>12.</v>
      </c>
      <c r="B15" s="113">
        <v>2</v>
      </c>
      <c r="C15" t="s">
        <v>130</v>
      </c>
      <c r="D15" s="47" t="s">
        <v>144</v>
      </c>
      <c r="E15" t="s">
        <v>146</v>
      </c>
      <c r="F15" s="96">
        <v>8.95</v>
      </c>
      <c r="G15" s="115">
        <f t="shared" si="1"/>
        <v>423</v>
      </c>
    </row>
    <row r="16" spans="1:7" s="62" customFormat="1" ht="13.5" customHeight="1">
      <c r="A16" s="66" t="str">
        <f t="shared" si="0"/>
        <v>13.</v>
      </c>
      <c r="B16" s="113">
        <v>10</v>
      </c>
      <c r="C16" t="s">
        <v>187</v>
      </c>
      <c r="D16" s="47">
        <v>1999</v>
      </c>
      <c r="E16" t="s">
        <v>149</v>
      </c>
      <c r="F16" s="96">
        <v>8.93</v>
      </c>
      <c r="G16" s="115">
        <f t="shared" si="1"/>
        <v>422</v>
      </c>
    </row>
    <row r="17" spans="1:7" s="62" customFormat="1" ht="13.5" customHeight="1">
      <c r="A17" s="66">
        <f t="shared" si="0"/>
      </c>
      <c r="B17" s="113"/>
      <c r="C17"/>
      <c r="D17" s="47"/>
      <c r="E17"/>
      <c r="F17" s="96"/>
      <c r="G17" s="115">
        <f t="shared" si="1"/>
      </c>
    </row>
    <row r="18" spans="1:7" s="62" customFormat="1" ht="13.5" customHeight="1">
      <c r="A18" s="66">
        <f aca="true" t="shared" si="2" ref="A18:A34">IF(F18&gt;0,(ROW()-3)&amp;".","")</f>
      </c>
      <c r="B18" s="113"/>
      <c r="C18" s="67"/>
      <c r="D18" s="68"/>
      <c r="E18" s="67"/>
      <c r="F18" s="96"/>
      <c r="G18" s="115">
        <f aca="true" t="shared" si="3" ref="G18:G51">IF(F18&gt;0,(INT(POWER(F18-1.5,1.05)*51.39)),"")</f>
      </c>
    </row>
    <row r="19" spans="1:7" s="62" customFormat="1" ht="13.5" customHeight="1">
      <c r="A19" s="66">
        <f t="shared" si="2"/>
      </c>
      <c r="B19" s="113"/>
      <c r="C19" s="67"/>
      <c r="D19" s="68"/>
      <c r="E19" s="67"/>
      <c r="F19" s="96"/>
      <c r="G19" s="115">
        <f t="shared" si="3"/>
      </c>
    </row>
    <row r="20" spans="1:7" s="62" customFormat="1" ht="13.5" customHeight="1">
      <c r="A20" s="66">
        <f t="shared" si="2"/>
      </c>
      <c r="B20" s="113"/>
      <c r="C20" s="67"/>
      <c r="D20" s="68"/>
      <c r="E20" s="67"/>
      <c r="F20" s="96"/>
      <c r="G20" s="115">
        <f t="shared" si="3"/>
      </c>
    </row>
    <row r="21" spans="1:7" s="62" customFormat="1" ht="13.5" customHeight="1">
      <c r="A21" s="66">
        <f t="shared" si="2"/>
      </c>
      <c r="B21" s="113"/>
      <c r="C21" s="67"/>
      <c r="D21" s="68"/>
      <c r="E21" s="67"/>
      <c r="F21" s="96"/>
      <c r="G21" s="115">
        <f t="shared" si="3"/>
      </c>
    </row>
    <row r="22" spans="1:7" s="62" customFormat="1" ht="13.5" customHeight="1">
      <c r="A22" s="66">
        <f t="shared" si="2"/>
      </c>
      <c r="B22" s="113"/>
      <c r="C22" s="67"/>
      <c r="D22" s="68"/>
      <c r="E22" s="67"/>
      <c r="F22" s="96"/>
      <c r="G22" s="115">
        <f t="shared" si="3"/>
      </c>
    </row>
    <row r="23" spans="1:7" s="62" customFormat="1" ht="13.5" customHeight="1">
      <c r="A23" s="66">
        <f t="shared" si="2"/>
      </c>
      <c r="B23" s="113"/>
      <c r="C23" s="67"/>
      <c r="D23" s="68"/>
      <c r="E23" s="67"/>
      <c r="F23" s="96"/>
      <c r="G23" s="115">
        <f t="shared" si="3"/>
      </c>
    </row>
    <row r="24" spans="1:7" s="62" customFormat="1" ht="13.5" customHeight="1">
      <c r="A24" s="66">
        <f t="shared" si="2"/>
      </c>
      <c r="B24" s="113"/>
      <c r="C24" s="67"/>
      <c r="D24" s="68"/>
      <c r="E24" s="67"/>
      <c r="F24" s="96"/>
      <c r="G24" s="115">
        <f t="shared" si="3"/>
      </c>
    </row>
    <row r="25" spans="1:7" s="62" customFormat="1" ht="13.5" customHeight="1">
      <c r="A25" s="66">
        <f t="shared" si="2"/>
      </c>
      <c r="B25" s="113"/>
      <c r="C25" s="67"/>
      <c r="D25" s="68"/>
      <c r="E25" s="67"/>
      <c r="F25" s="96"/>
      <c r="G25" s="115">
        <f t="shared" si="3"/>
      </c>
    </row>
    <row r="26" spans="1:7" s="62" customFormat="1" ht="13.5" customHeight="1">
      <c r="A26" s="66">
        <f t="shared" si="2"/>
      </c>
      <c r="B26" s="113"/>
      <c r="C26" s="67"/>
      <c r="D26" s="68"/>
      <c r="E26" s="67"/>
      <c r="F26" s="96"/>
      <c r="G26" s="115">
        <f t="shared" si="3"/>
      </c>
    </row>
    <row r="27" spans="1:7" s="62" customFormat="1" ht="13.5" customHeight="1">
      <c r="A27" s="66">
        <f t="shared" si="2"/>
      </c>
      <c r="B27" s="113"/>
      <c r="C27" s="67"/>
      <c r="D27" s="68"/>
      <c r="E27" s="67"/>
      <c r="F27" s="96"/>
      <c r="G27" s="115">
        <f t="shared" si="3"/>
      </c>
    </row>
    <row r="28" spans="1:7" s="62" customFormat="1" ht="13.5" customHeight="1">
      <c r="A28" s="66">
        <f t="shared" si="2"/>
      </c>
      <c r="B28" s="113"/>
      <c r="C28" s="67"/>
      <c r="D28" s="68"/>
      <c r="E28" s="67"/>
      <c r="F28" s="96"/>
      <c r="G28" s="115">
        <f t="shared" si="3"/>
      </c>
    </row>
    <row r="29" spans="1:7" s="62" customFormat="1" ht="13.5" customHeight="1">
      <c r="A29" s="66">
        <f t="shared" si="2"/>
      </c>
      <c r="B29" s="113"/>
      <c r="C29" s="67"/>
      <c r="D29" s="68"/>
      <c r="E29" s="67"/>
      <c r="F29" s="96"/>
      <c r="G29" s="115">
        <f t="shared" si="3"/>
      </c>
    </row>
    <row r="30" spans="1:7" s="62" customFormat="1" ht="13.5" customHeight="1">
      <c r="A30" s="66">
        <f t="shared" si="2"/>
      </c>
      <c r="B30" s="113"/>
      <c r="C30" s="67"/>
      <c r="D30" s="68"/>
      <c r="E30" s="67"/>
      <c r="F30" s="96"/>
      <c r="G30" s="115">
        <f t="shared" si="3"/>
      </c>
    </row>
    <row r="31" spans="1:7" s="62" customFormat="1" ht="13.5" customHeight="1">
      <c r="A31" s="66">
        <f t="shared" si="2"/>
      </c>
      <c r="B31" s="113"/>
      <c r="C31" s="67"/>
      <c r="D31" s="68"/>
      <c r="E31" s="67"/>
      <c r="F31" s="96"/>
      <c r="G31" s="115">
        <f t="shared" si="3"/>
      </c>
    </row>
    <row r="32" spans="1:7" s="62" customFormat="1" ht="13.5" customHeight="1">
      <c r="A32" s="66">
        <f t="shared" si="2"/>
      </c>
      <c r="B32" s="113"/>
      <c r="C32" s="67"/>
      <c r="D32" s="68"/>
      <c r="E32" s="67"/>
      <c r="F32" s="96"/>
      <c r="G32" s="115">
        <f t="shared" si="3"/>
      </c>
    </row>
    <row r="33" spans="1:7" s="62" customFormat="1" ht="13.5" customHeight="1">
      <c r="A33" s="66">
        <f t="shared" si="2"/>
      </c>
      <c r="B33" s="113"/>
      <c r="C33" s="67"/>
      <c r="D33" s="68"/>
      <c r="E33" s="67"/>
      <c r="F33" s="96"/>
      <c r="G33" s="115">
        <f t="shared" si="3"/>
      </c>
    </row>
    <row r="34" spans="1:7" s="62" customFormat="1" ht="13.5" customHeight="1">
      <c r="A34" s="71">
        <f t="shared" si="2"/>
      </c>
      <c r="B34" s="114"/>
      <c r="C34" s="72"/>
      <c r="D34" s="73"/>
      <c r="E34" s="72"/>
      <c r="F34" s="97"/>
      <c r="G34" s="116">
        <f t="shared" si="3"/>
      </c>
    </row>
    <row r="35" spans="1:7" s="62" customFormat="1" ht="13.5" customHeight="1">
      <c r="A35" s="66">
        <f aca="true" t="shared" si="4" ref="A35:A51">IF(F35&gt;0,(ROW()-3)&amp;".","")</f>
      </c>
      <c r="B35" s="113"/>
      <c r="C35" s="67"/>
      <c r="D35" s="68"/>
      <c r="E35" s="67"/>
      <c r="F35" s="96"/>
      <c r="G35" s="115">
        <f t="shared" si="3"/>
      </c>
    </row>
    <row r="36" spans="1:7" s="62" customFormat="1" ht="13.5" customHeight="1">
      <c r="A36" s="66">
        <f t="shared" si="4"/>
      </c>
      <c r="B36" s="113"/>
      <c r="C36" s="67"/>
      <c r="D36" s="68"/>
      <c r="E36" s="67"/>
      <c r="F36" s="96"/>
      <c r="G36" s="115">
        <f t="shared" si="3"/>
      </c>
    </row>
    <row r="37" spans="1:7" s="62" customFormat="1" ht="13.5" customHeight="1">
      <c r="A37" s="66">
        <f t="shared" si="4"/>
      </c>
      <c r="B37" s="113"/>
      <c r="C37" s="67"/>
      <c r="D37" s="68"/>
      <c r="E37" s="67"/>
      <c r="F37" s="96"/>
      <c r="G37" s="115">
        <f t="shared" si="3"/>
      </c>
    </row>
    <row r="38" spans="1:7" s="62" customFormat="1" ht="13.5" customHeight="1">
      <c r="A38" s="66">
        <f t="shared" si="4"/>
      </c>
      <c r="B38" s="113"/>
      <c r="C38" s="67"/>
      <c r="D38" s="68"/>
      <c r="E38" s="67"/>
      <c r="F38" s="96"/>
      <c r="G38" s="115">
        <f t="shared" si="3"/>
      </c>
    </row>
    <row r="39" spans="1:7" s="62" customFormat="1" ht="13.5" customHeight="1">
      <c r="A39" s="66">
        <f t="shared" si="4"/>
      </c>
      <c r="B39" s="113"/>
      <c r="C39" s="67"/>
      <c r="D39" s="68"/>
      <c r="E39" s="67"/>
      <c r="F39" s="96"/>
      <c r="G39" s="115">
        <f t="shared" si="3"/>
      </c>
    </row>
    <row r="40" spans="1:7" s="62" customFormat="1" ht="13.5" customHeight="1">
      <c r="A40" s="66">
        <f t="shared" si="4"/>
      </c>
      <c r="B40" s="113"/>
      <c r="C40" s="67"/>
      <c r="D40" s="68"/>
      <c r="E40" s="67"/>
      <c r="F40" s="96"/>
      <c r="G40" s="115">
        <f t="shared" si="3"/>
      </c>
    </row>
    <row r="41" spans="1:7" s="62" customFormat="1" ht="13.5" customHeight="1">
      <c r="A41" s="66">
        <f t="shared" si="4"/>
      </c>
      <c r="B41" s="113"/>
      <c r="C41" s="67"/>
      <c r="D41" s="68"/>
      <c r="E41" s="67"/>
      <c r="F41" s="96"/>
      <c r="G41" s="115">
        <f t="shared" si="3"/>
      </c>
    </row>
    <row r="42" spans="1:7" s="62" customFormat="1" ht="13.5" customHeight="1">
      <c r="A42" s="66">
        <f t="shared" si="4"/>
      </c>
      <c r="B42" s="113"/>
      <c r="C42" s="67"/>
      <c r="D42" s="68"/>
      <c r="E42" s="67"/>
      <c r="F42" s="96"/>
      <c r="G42" s="115">
        <f t="shared" si="3"/>
      </c>
    </row>
    <row r="43" spans="1:7" s="62" customFormat="1" ht="13.5" customHeight="1">
      <c r="A43" s="66">
        <f t="shared" si="4"/>
      </c>
      <c r="B43" s="113"/>
      <c r="C43" s="67"/>
      <c r="D43" s="68"/>
      <c r="E43" s="67"/>
      <c r="F43" s="96"/>
      <c r="G43" s="115">
        <f t="shared" si="3"/>
      </c>
    </row>
    <row r="44" spans="1:7" s="62" customFormat="1" ht="13.5" customHeight="1">
      <c r="A44" s="66">
        <f t="shared" si="4"/>
      </c>
      <c r="B44" s="113"/>
      <c r="C44" s="67"/>
      <c r="D44" s="68"/>
      <c r="E44" s="67"/>
      <c r="F44" s="96"/>
      <c r="G44" s="115">
        <f t="shared" si="3"/>
      </c>
    </row>
    <row r="45" spans="1:7" s="62" customFormat="1" ht="13.5" customHeight="1">
      <c r="A45" s="66">
        <f t="shared" si="4"/>
      </c>
      <c r="B45" s="113"/>
      <c r="C45" s="67"/>
      <c r="D45" s="68"/>
      <c r="E45" s="67"/>
      <c r="F45" s="96"/>
      <c r="G45" s="115">
        <f t="shared" si="3"/>
      </c>
    </row>
    <row r="46" spans="1:7" s="62" customFormat="1" ht="13.5" customHeight="1">
      <c r="A46" s="66">
        <f t="shared" si="4"/>
      </c>
      <c r="B46" s="113"/>
      <c r="C46" s="67"/>
      <c r="D46" s="68"/>
      <c r="E46" s="67"/>
      <c r="F46" s="96"/>
      <c r="G46" s="115">
        <f t="shared" si="3"/>
      </c>
    </row>
    <row r="47" spans="1:7" s="62" customFormat="1" ht="13.5" customHeight="1">
      <c r="A47" s="66">
        <f t="shared" si="4"/>
      </c>
      <c r="B47" s="113"/>
      <c r="C47" s="67"/>
      <c r="D47" s="68"/>
      <c r="E47" s="67"/>
      <c r="F47" s="96"/>
      <c r="G47" s="115">
        <f t="shared" si="3"/>
      </c>
    </row>
    <row r="48" spans="1:7" s="62" customFormat="1" ht="13.5" customHeight="1">
      <c r="A48" s="66">
        <f t="shared" si="4"/>
      </c>
      <c r="B48" s="113"/>
      <c r="C48" s="67"/>
      <c r="D48" s="68"/>
      <c r="E48" s="67"/>
      <c r="F48" s="96"/>
      <c r="G48" s="115">
        <f t="shared" si="3"/>
      </c>
    </row>
    <row r="49" spans="1:7" s="62" customFormat="1" ht="13.5" customHeight="1">
      <c r="A49" s="66">
        <f t="shared" si="4"/>
      </c>
      <c r="B49" s="113"/>
      <c r="C49" s="67"/>
      <c r="D49" s="68"/>
      <c r="E49" s="67"/>
      <c r="F49" s="96"/>
      <c r="G49" s="115">
        <f t="shared" si="3"/>
      </c>
    </row>
    <row r="50" spans="1:7" s="62" customFormat="1" ht="13.5" customHeight="1">
      <c r="A50" s="66">
        <f t="shared" si="4"/>
      </c>
      <c r="B50" s="113"/>
      <c r="C50" s="67"/>
      <c r="D50" s="68"/>
      <c r="E50" s="67"/>
      <c r="F50" s="96"/>
      <c r="G50" s="115">
        <f t="shared" si="3"/>
      </c>
    </row>
    <row r="51" spans="1:7" s="62" customFormat="1" ht="13.5" customHeight="1" thickBot="1">
      <c r="A51" s="75" t="str">
        <f t="shared" si="4"/>
        <v>48.</v>
      </c>
      <c r="B51" s="118"/>
      <c r="C51" s="76"/>
      <c r="D51" s="77"/>
      <c r="E51" s="76"/>
      <c r="F51" s="98">
        <v>12</v>
      </c>
      <c r="G51" s="119">
        <f t="shared" si="3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7" customWidth="1"/>
    <col min="5" max="5" width="1.00390625" style="47" customWidth="1"/>
    <col min="6" max="6" width="5.00390625" style="101" customWidth="1"/>
    <col min="7" max="7" width="8.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9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100"/>
      <c r="G3" s="61" t="s">
        <v>32</v>
      </c>
    </row>
    <row r="4" spans="1:12" s="62" customFormat="1" ht="18" customHeight="1">
      <c r="A4" s="66" t="str">
        <f>IF(D4&gt;0,(ROW()-3)&amp;".","")</f>
        <v>1.</v>
      </c>
      <c r="B4" s="72" t="s">
        <v>188</v>
      </c>
      <c r="C4" s="72" t="s">
        <v>193</v>
      </c>
      <c r="D4" s="187">
        <v>2</v>
      </c>
      <c r="E4" s="86" t="str">
        <f aca="true" t="shared" si="0" ref="E4:E10">IF(F4=0,"",":")</f>
        <v>:</v>
      </c>
      <c r="F4" s="188">
        <v>21.2</v>
      </c>
      <c r="G4" s="74">
        <f aca="true" t="shared" si="1" ref="G4:G10">IF(F4&lt;&gt;"",(INT(POWER(305.5-(60*D4+F4),1.85)*0.08713)),"")</f>
        <v>1094</v>
      </c>
      <c r="H4" s="120" t="s">
        <v>50</v>
      </c>
      <c r="I4" s="121"/>
      <c r="J4" s="121"/>
      <c r="K4" s="121"/>
      <c r="L4" s="121"/>
    </row>
    <row r="5" spans="1:12" s="62" customFormat="1" ht="18" customHeight="1">
      <c r="A5" s="66" t="str">
        <f>IF(D5&gt;0,(ROW()-3)&amp;".","")</f>
        <v>2.</v>
      </c>
      <c r="B5" s="67" t="s">
        <v>189</v>
      </c>
      <c r="C5" s="67" t="s">
        <v>194</v>
      </c>
      <c r="D5" s="105">
        <v>2</v>
      </c>
      <c r="E5" s="84" t="str">
        <f t="shared" si="0"/>
        <v>:</v>
      </c>
      <c r="F5" s="106">
        <v>22.3</v>
      </c>
      <c r="G5" s="69">
        <f t="shared" si="1"/>
        <v>1080</v>
      </c>
      <c r="H5" s="121" t="s">
        <v>51</v>
      </c>
      <c r="I5" s="121"/>
      <c r="J5" s="121"/>
      <c r="K5" s="121"/>
      <c r="L5" s="121"/>
    </row>
    <row r="6" spans="1:12" s="62" customFormat="1" ht="18" customHeight="1">
      <c r="A6" s="66" t="str">
        <f>IF(D6&gt;0,(ROW()-3)&amp;".","")</f>
        <v>3.</v>
      </c>
      <c r="B6" s="67" t="s">
        <v>212</v>
      </c>
      <c r="C6" s="67" t="s">
        <v>190</v>
      </c>
      <c r="D6" s="105">
        <v>2</v>
      </c>
      <c r="E6" s="84" t="str">
        <f t="shared" si="0"/>
        <v>:</v>
      </c>
      <c r="F6" s="106">
        <v>23.6</v>
      </c>
      <c r="G6" s="69">
        <f t="shared" si="1"/>
        <v>1064</v>
      </c>
      <c r="H6" s="89" t="s">
        <v>46</v>
      </c>
      <c r="I6" s="89"/>
      <c r="J6" s="89"/>
      <c r="K6" s="89"/>
      <c r="L6" s="122"/>
    </row>
    <row r="7" spans="1:12" s="62" customFormat="1" ht="18" customHeight="1">
      <c r="A7" s="66" t="str">
        <f>IF(D7&gt;0,(ROW()-3)&amp;".","")</f>
        <v>4.</v>
      </c>
      <c r="B7" s="67" t="s">
        <v>147</v>
      </c>
      <c r="C7" s="67" t="s">
        <v>191</v>
      </c>
      <c r="D7" s="105">
        <v>2</v>
      </c>
      <c r="E7" s="84" t="str">
        <f t="shared" si="0"/>
        <v>:</v>
      </c>
      <c r="F7" s="106">
        <v>25.5</v>
      </c>
      <c r="G7" s="69">
        <f t="shared" si="1"/>
        <v>1041</v>
      </c>
      <c r="H7" s="123" t="s">
        <v>52</v>
      </c>
      <c r="I7" s="123"/>
      <c r="J7" s="123"/>
      <c r="K7" s="123"/>
      <c r="L7" s="122"/>
    </row>
    <row r="8" spans="1:12" s="62" customFormat="1" ht="18" customHeight="1">
      <c r="A8" s="66" t="str">
        <f aca="true" t="shared" si="2" ref="A8:A34">IF(D8&gt;0,(ROW()-3)&amp;".","")</f>
        <v>5.</v>
      </c>
      <c r="B8" s="67" t="s">
        <v>213</v>
      </c>
      <c r="C8" s="67" t="s">
        <v>211</v>
      </c>
      <c r="D8" s="67">
        <v>2</v>
      </c>
      <c r="E8" s="84" t="str">
        <f t="shared" si="0"/>
        <v>:</v>
      </c>
      <c r="F8" s="102">
        <v>25.7</v>
      </c>
      <c r="G8" s="69">
        <f t="shared" si="1"/>
        <v>1039</v>
      </c>
      <c r="H8" s="123" t="s">
        <v>53</v>
      </c>
      <c r="I8" s="123"/>
      <c r="J8" s="123"/>
      <c r="K8" s="123"/>
      <c r="L8" s="122"/>
    </row>
    <row r="9" spans="1:12" s="62" customFormat="1" ht="18" customHeight="1">
      <c r="A9" s="66" t="str">
        <f t="shared" si="2"/>
        <v>6.</v>
      </c>
      <c r="B9" s="67" t="s">
        <v>148</v>
      </c>
      <c r="C9" s="67" t="s">
        <v>210</v>
      </c>
      <c r="D9" s="105">
        <v>2</v>
      </c>
      <c r="E9" s="84" t="str">
        <f t="shared" si="0"/>
        <v>:</v>
      </c>
      <c r="F9" s="106">
        <v>30.2</v>
      </c>
      <c r="G9" s="69">
        <f t="shared" si="1"/>
        <v>985</v>
      </c>
      <c r="H9" s="89" t="s">
        <v>35</v>
      </c>
      <c r="I9" s="89"/>
      <c r="J9" s="89"/>
      <c r="K9" s="89"/>
      <c r="L9" s="122"/>
    </row>
    <row r="10" spans="1:7" s="62" customFormat="1" ht="18" customHeight="1">
      <c r="A10" s="66" t="str">
        <f t="shared" si="2"/>
        <v>7.</v>
      </c>
      <c r="B10" s="67" t="s">
        <v>149</v>
      </c>
      <c r="C10" s="67" t="s">
        <v>192</v>
      </c>
      <c r="D10" s="107">
        <v>2</v>
      </c>
      <c r="E10" s="84" t="str">
        <f t="shared" si="0"/>
        <v>:</v>
      </c>
      <c r="F10" s="108">
        <v>38.6</v>
      </c>
      <c r="G10" s="69">
        <f t="shared" si="1"/>
        <v>889</v>
      </c>
    </row>
    <row r="11" spans="1:7" s="62" customFormat="1" ht="18" customHeight="1">
      <c r="A11" s="66">
        <f t="shared" si="2"/>
      </c>
      <c r="B11" s="109"/>
      <c r="C11" s="67"/>
      <c r="D11" s="68"/>
      <c r="E11" s="84">
        <f aca="true" t="shared" si="3" ref="E11:E34">IF(F11=0,"",":")</f>
      </c>
      <c r="F11" s="102"/>
      <c r="G11" s="69">
        <f aca="true" t="shared" si="4" ref="G11:G34">IF(F11&lt;&gt;"",(INT(POWER(305.5-(60*D11+F11),1.85)*0.08713)),"")</f>
      </c>
    </row>
    <row r="12" spans="1:7" s="62" customFormat="1" ht="18" customHeight="1">
      <c r="A12" s="66">
        <f t="shared" si="2"/>
      </c>
      <c r="B12" s="109"/>
      <c r="C12" s="67"/>
      <c r="D12" s="68"/>
      <c r="E12" s="84">
        <f t="shared" si="3"/>
      </c>
      <c r="F12" s="102"/>
      <c r="G12" s="69">
        <f t="shared" si="4"/>
      </c>
    </row>
    <row r="13" spans="1:7" s="62" customFormat="1" ht="18" customHeight="1">
      <c r="A13" s="66">
        <f t="shared" si="2"/>
      </c>
      <c r="B13" s="109"/>
      <c r="C13" s="67"/>
      <c r="D13" s="68"/>
      <c r="E13" s="84">
        <f t="shared" si="3"/>
      </c>
      <c r="F13" s="102"/>
      <c r="G13" s="69">
        <f t="shared" si="4"/>
      </c>
    </row>
    <row r="14" spans="1:7" s="62" customFormat="1" ht="18" customHeight="1">
      <c r="A14" s="66">
        <f t="shared" si="2"/>
      </c>
      <c r="B14" s="109"/>
      <c r="C14" s="67"/>
      <c r="D14" s="68"/>
      <c r="E14" s="84">
        <f t="shared" si="3"/>
      </c>
      <c r="F14" s="102"/>
      <c r="G14" s="69">
        <f t="shared" si="4"/>
      </c>
    </row>
    <row r="15" spans="1:7" s="62" customFormat="1" ht="18" customHeight="1">
      <c r="A15" s="66">
        <f t="shared" si="2"/>
      </c>
      <c r="B15" s="109"/>
      <c r="C15" s="67"/>
      <c r="D15" s="68"/>
      <c r="E15" s="84">
        <f t="shared" si="3"/>
      </c>
      <c r="F15" s="102"/>
      <c r="G15" s="69">
        <f t="shared" si="4"/>
      </c>
    </row>
    <row r="16" spans="1:7" s="62" customFormat="1" ht="18" customHeight="1">
      <c r="A16" s="66">
        <f t="shared" si="2"/>
      </c>
      <c r="B16" s="109"/>
      <c r="C16" s="67"/>
      <c r="D16" s="68"/>
      <c r="E16" s="84">
        <f t="shared" si="3"/>
      </c>
      <c r="F16" s="102"/>
      <c r="G16" s="69">
        <f t="shared" si="4"/>
      </c>
    </row>
    <row r="17" spans="1:7" s="62" customFormat="1" ht="18" customHeight="1">
      <c r="A17" s="66">
        <f t="shared" si="2"/>
      </c>
      <c r="B17" s="109"/>
      <c r="C17" s="67"/>
      <c r="D17" s="68"/>
      <c r="E17" s="84">
        <f t="shared" si="3"/>
      </c>
      <c r="F17" s="102"/>
      <c r="G17" s="69">
        <f t="shared" si="4"/>
      </c>
    </row>
    <row r="18" spans="1:7" s="62" customFormat="1" ht="18" customHeight="1">
      <c r="A18" s="66">
        <f t="shared" si="2"/>
      </c>
      <c r="B18" s="109"/>
      <c r="C18" s="67"/>
      <c r="D18" s="68"/>
      <c r="E18" s="84">
        <f t="shared" si="3"/>
      </c>
      <c r="F18" s="102"/>
      <c r="G18" s="69">
        <f t="shared" si="4"/>
      </c>
    </row>
    <row r="19" spans="1:7" s="62" customFormat="1" ht="18" customHeight="1">
      <c r="A19" s="66">
        <f t="shared" si="2"/>
      </c>
      <c r="B19" s="109"/>
      <c r="C19" s="67"/>
      <c r="D19" s="68"/>
      <c r="E19" s="84">
        <f t="shared" si="3"/>
      </c>
      <c r="F19" s="102"/>
      <c r="G19" s="69">
        <f t="shared" si="4"/>
      </c>
    </row>
    <row r="20" spans="1:7" s="62" customFormat="1" ht="18" customHeight="1">
      <c r="A20" s="66">
        <f t="shared" si="2"/>
      </c>
      <c r="B20" s="109"/>
      <c r="C20" s="67"/>
      <c r="D20" s="68"/>
      <c r="E20" s="84">
        <f t="shared" si="3"/>
      </c>
      <c r="F20" s="102"/>
      <c r="G20" s="69">
        <f t="shared" si="4"/>
      </c>
    </row>
    <row r="21" spans="1:7" s="62" customFormat="1" ht="18" customHeight="1">
      <c r="A21" s="66">
        <f t="shared" si="2"/>
      </c>
      <c r="B21" s="109"/>
      <c r="C21" s="67"/>
      <c r="D21" s="68"/>
      <c r="E21" s="84">
        <f t="shared" si="3"/>
      </c>
      <c r="F21" s="102"/>
      <c r="G21" s="69">
        <f t="shared" si="4"/>
      </c>
    </row>
    <row r="22" spans="1:7" s="62" customFormat="1" ht="18" customHeight="1">
      <c r="A22" s="66">
        <f t="shared" si="2"/>
      </c>
      <c r="B22" s="109"/>
      <c r="C22" s="67"/>
      <c r="D22" s="68"/>
      <c r="E22" s="84">
        <f t="shared" si="3"/>
      </c>
      <c r="F22" s="102"/>
      <c r="G22" s="69">
        <f t="shared" si="4"/>
      </c>
    </row>
    <row r="23" spans="1:7" s="62" customFormat="1" ht="18" customHeight="1">
      <c r="A23" s="66">
        <f t="shared" si="2"/>
      </c>
      <c r="B23" s="109"/>
      <c r="C23" s="67"/>
      <c r="D23" s="68"/>
      <c r="E23" s="84">
        <f t="shared" si="3"/>
      </c>
      <c r="F23" s="102"/>
      <c r="G23" s="69">
        <f t="shared" si="4"/>
      </c>
    </row>
    <row r="24" spans="1:7" s="62" customFormat="1" ht="18" customHeight="1">
      <c r="A24" s="66">
        <f t="shared" si="2"/>
      </c>
      <c r="B24" s="109"/>
      <c r="C24" s="67"/>
      <c r="D24" s="68"/>
      <c r="E24" s="84">
        <f t="shared" si="3"/>
      </c>
      <c r="F24" s="102"/>
      <c r="G24" s="69">
        <f t="shared" si="4"/>
      </c>
    </row>
    <row r="25" spans="1:7" s="62" customFormat="1" ht="18" customHeight="1">
      <c r="A25" s="66">
        <f t="shared" si="2"/>
      </c>
      <c r="B25" s="109"/>
      <c r="C25" s="67"/>
      <c r="D25" s="68"/>
      <c r="E25" s="84">
        <f t="shared" si="3"/>
      </c>
      <c r="F25" s="102"/>
      <c r="G25" s="69">
        <f t="shared" si="4"/>
      </c>
    </row>
    <row r="26" spans="1:7" s="62" customFormat="1" ht="18" customHeight="1">
      <c r="A26" s="66">
        <f t="shared" si="2"/>
      </c>
      <c r="B26" s="109"/>
      <c r="C26" s="67"/>
      <c r="D26" s="68"/>
      <c r="E26" s="84">
        <f t="shared" si="3"/>
      </c>
      <c r="F26" s="102"/>
      <c r="G26" s="69">
        <f t="shared" si="4"/>
      </c>
    </row>
    <row r="27" spans="1:7" s="62" customFormat="1" ht="18" customHeight="1">
      <c r="A27" s="66">
        <f t="shared" si="2"/>
      </c>
      <c r="B27" s="109"/>
      <c r="C27" s="67"/>
      <c r="D27" s="68"/>
      <c r="E27" s="84">
        <f t="shared" si="3"/>
      </c>
      <c r="F27" s="102"/>
      <c r="G27" s="69">
        <f t="shared" si="4"/>
      </c>
    </row>
    <row r="28" spans="1:7" s="62" customFormat="1" ht="18" customHeight="1">
      <c r="A28" s="66">
        <f t="shared" si="2"/>
      </c>
      <c r="B28" s="109"/>
      <c r="C28" s="67"/>
      <c r="D28" s="68"/>
      <c r="E28" s="84">
        <f t="shared" si="3"/>
      </c>
      <c r="F28" s="102"/>
      <c r="G28" s="69">
        <f t="shared" si="4"/>
      </c>
    </row>
    <row r="29" spans="1:7" s="62" customFormat="1" ht="18" customHeight="1">
      <c r="A29" s="66">
        <f t="shared" si="2"/>
      </c>
      <c r="B29" s="109"/>
      <c r="C29" s="67"/>
      <c r="D29" s="68"/>
      <c r="E29" s="84">
        <f t="shared" si="3"/>
      </c>
      <c r="F29" s="102"/>
      <c r="G29" s="69">
        <f t="shared" si="4"/>
      </c>
    </row>
    <row r="30" spans="1:7" s="62" customFormat="1" ht="18" customHeight="1">
      <c r="A30" s="66">
        <f t="shared" si="2"/>
      </c>
      <c r="B30" s="109"/>
      <c r="C30" s="67"/>
      <c r="D30" s="68"/>
      <c r="E30" s="84">
        <f t="shared" si="3"/>
      </c>
      <c r="F30" s="102"/>
      <c r="G30" s="69">
        <f t="shared" si="4"/>
      </c>
    </row>
    <row r="31" spans="1:7" s="62" customFormat="1" ht="18" customHeight="1">
      <c r="A31" s="66">
        <f t="shared" si="2"/>
      </c>
      <c r="B31" s="109"/>
      <c r="C31" s="67"/>
      <c r="D31" s="68"/>
      <c r="E31" s="84">
        <f t="shared" si="3"/>
      </c>
      <c r="F31" s="102"/>
      <c r="G31" s="69">
        <f t="shared" si="4"/>
      </c>
    </row>
    <row r="32" spans="1:7" s="62" customFormat="1" ht="18" customHeight="1">
      <c r="A32" s="66">
        <f t="shared" si="2"/>
      </c>
      <c r="B32" s="109"/>
      <c r="C32" s="67"/>
      <c r="D32" s="68"/>
      <c r="E32" s="84">
        <f t="shared" si="3"/>
      </c>
      <c r="F32" s="102"/>
      <c r="G32" s="69">
        <f t="shared" si="4"/>
      </c>
    </row>
    <row r="33" spans="1:7" s="62" customFormat="1" ht="18" customHeight="1">
      <c r="A33" s="66">
        <f t="shared" si="2"/>
      </c>
      <c r="B33" s="109"/>
      <c r="C33" s="67"/>
      <c r="D33" s="68"/>
      <c r="E33" s="84">
        <f t="shared" si="3"/>
      </c>
      <c r="F33" s="102"/>
      <c r="G33" s="69">
        <f t="shared" si="4"/>
      </c>
    </row>
    <row r="34" spans="1:7" s="62" customFormat="1" ht="18" customHeight="1">
      <c r="A34" s="71">
        <f t="shared" si="2"/>
      </c>
      <c r="B34" s="109"/>
      <c r="C34" s="72"/>
      <c r="D34" s="73"/>
      <c r="E34" s="86">
        <f t="shared" si="3"/>
      </c>
      <c r="F34" s="103"/>
      <c r="G34" s="74">
        <f t="shared" si="4"/>
      </c>
    </row>
    <row r="35" spans="1:7" s="62" customFormat="1" ht="18" customHeight="1" thickBot="1">
      <c r="A35" s="75" t="str">
        <f>IF(D35&gt;0,(ROW()-3)&amp;".","")</f>
        <v>32.</v>
      </c>
      <c r="B35" s="110"/>
      <c r="C35" s="76"/>
      <c r="D35" s="77">
        <v>2</v>
      </c>
      <c r="E35" s="87" t="str">
        <f>IF(F35=0,"",":")</f>
        <v>:</v>
      </c>
      <c r="F35" s="104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Martin Mastný</cp:lastModifiedBy>
  <cp:lastPrinted>2016-09-20T08:04:53Z</cp:lastPrinted>
  <dcterms:created xsi:type="dcterms:W3CDTF">2002-10-02T19:58:51Z</dcterms:created>
  <dcterms:modified xsi:type="dcterms:W3CDTF">2016-09-26T13:48:27Z</dcterms:modified>
  <cp:category/>
  <cp:version/>
  <cp:contentType/>
  <cp:contentStatus/>
</cp:coreProperties>
</file>